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tabRatio="940" activeTab="3"/>
  </bookViews>
  <sheets>
    <sheet name="第100章（双大路）" sheetId="1" r:id="rId1"/>
    <sheet name="第700章（双大路）" sheetId="2" r:id="rId2"/>
    <sheet name="第100章（南雁路）" sheetId="3" r:id="rId3"/>
    <sheet name="第700章（南雁路）" sheetId="4" r:id="rId4"/>
    <sheet name="汇总表" sheetId="5" r:id="rId5"/>
  </sheets>
  <definedNames>
    <definedName name="_xlnm.Print_Titles" localSheetId="3">'第700章（南雁路）'!$1:$4</definedName>
    <definedName name="_xlnm.Print_Titles" localSheetId="1">'第700章（双大路）'!$1:$4</definedName>
  </definedNames>
  <calcPr fullCalcOnLoad="1"/>
</workbook>
</file>

<file path=xl/sharedStrings.xml><?xml version="1.0" encoding="utf-8"?>
<sst xmlns="http://schemas.openxmlformats.org/spreadsheetml/2006/main" count="264" uniqueCount="135">
  <si>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</si>
  <si>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</si>
  <si>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</si>
  <si>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</si>
  <si>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</si>
  <si>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</si>
  <si>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</si>
  <si>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</si>
  <si>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</si>
  <si>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</si>
  <si>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</si>
  <si>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</si>
  <si>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</si>
  <si>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</si>
  <si>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</si>
  <si>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</si>
  <si>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</si>
  <si>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</si>
  <si>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</si>
  <si>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</si>
  <si>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</si>
  <si>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</si>
  <si>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第700章  绿化及环境保护</t>
  </si>
  <si>
    <t>702-1</t>
  </si>
  <si>
    <t>开挖并铺设表土</t>
  </si>
  <si>
    <t/>
  </si>
  <si>
    <t>-a</t>
  </si>
  <si>
    <t>客土</t>
  </si>
  <si>
    <t>m3</t>
  </si>
  <si>
    <t>-b</t>
  </si>
  <si>
    <t>平整场地</t>
  </si>
  <si>
    <t>m2</t>
  </si>
  <si>
    <t>-c</t>
  </si>
  <si>
    <t>渣土外运</t>
  </si>
  <si>
    <t>702-3</t>
  </si>
  <si>
    <t>绿化附属工程</t>
  </si>
  <si>
    <t>组</t>
  </si>
  <si>
    <t>-d</t>
  </si>
  <si>
    <t>-e</t>
  </si>
  <si>
    <t>-h</t>
  </si>
  <si>
    <t>m</t>
  </si>
  <si>
    <t>-i</t>
  </si>
  <si>
    <t>704-1</t>
  </si>
  <si>
    <t>人工种植乔木</t>
  </si>
  <si>
    <t>株</t>
  </si>
  <si>
    <t>油松（高3-3.5m，土球苗木）</t>
  </si>
  <si>
    <t>-f</t>
  </si>
  <si>
    <t>-g</t>
  </si>
  <si>
    <t>704-2</t>
  </si>
  <si>
    <t>人工种植灌木</t>
  </si>
  <si>
    <t>山桃（地径3-4cm，土球苗木）</t>
  </si>
  <si>
    <t>山杏（地径3-4cm，土球苗木）</t>
  </si>
  <si>
    <t>丁香（高1.8-2m，5个以上分枝，土球苗木）</t>
  </si>
  <si>
    <t>连翘（高1.8-2m，5个以上分枝，土球苗木）</t>
  </si>
  <si>
    <t>迎春（三年生，高0.8-1m，土球苗木）</t>
  </si>
  <si>
    <t>黄栌（高1.8-2m，5个以上分枝，土球苗木）</t>
  </si>
  <si>
    <t>704-3</t>
  </si>
  <si>
    <t>人工种植攀缘植物</t>
  </si>
  <si>
    <t>地锦（三年生，4株/延米）</t>
  </si>
  <si>
    <t>704-4</t>
  </si>
  <si>
    <t>人工种植地被植物</t>
  </si>
  <si>
    <t>沙地柏（高0.5-0.8m，土球苗木）</t>
  </si>
  <si>
    <r>
      <t>清单  第</t>
    </r>
    <r>
      <rPr>
        <sz val="12"/>
        <rFont val="宋体"/>
        <family val="0"/>
      </rPr>
      <t>7</t>
    </r>
    <r>
      <rPr>
        <sz val="12"/>
        <rFont val="宋体"/>
        <family val="0"/>
      </rPr>
      <t>00章  合计   人民币</t>
    </r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</si>
  <si>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</si>
  <si>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</si>
  <si>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</si>
  <si>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</si>
  <si>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</si>
  <si>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</si>
  <si>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</si>
  <si>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</si>
  <si>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</si>
  <si>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</si>
  <si>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</si>
  <si>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</si>
  <si>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</si>
  <si>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</si>
  <si>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</si>
  <si>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2017年门头沟区公路绿化工程（双大路）</t>
  </si>
  <si>
    <t>南雁路</t>
  </si>
  <si>
    <r>
      <t>2017年门头沟区公路绿化工程（</t>
    </r>
    <r>
      <rPr>
        <sz val="12"/>
        <rFont val="宋体"/>
        <family val="0"/>
      </rPr>
      <t>南雁</t>
    </r>
    <r>
      <rPr>
        <sz val="12"/>
        <rFont val="宋体"/>
        <family val="0"/>
      </rPr>
      <t>路）</t>
    </r>
  </si>
  <si>
    <t>工程名称：2017年门头沟区公路绿化工程</t>
  </si>
  <si>
    <t>红花洋槐（胸径8-10cm，土球苗木)</t>
  </si>
  <si>
    <t>洋槐（胸径5-6cm，土球苗木)</t>
  </si>
  <si>
    <t>洋槐（胸径8-10cm，土球苗木)</t>
  </si>
  <si>
    <t>国槐（胸径8-10cm，土球苗木)</t>
  </si>
  <si>
    <t>油松（高2.5-3.0m，土球苗木）</t>
  </si>
  <si>
    <t>金叶槐（胸径3-5cm，土球苗木)</t>
  </si>
  <si>
    <t>金叶榆（胸径3-5cm，土球苗木)</t>
  </si>
  <si>
    <r>
      <t>-</t>
    </r>
    <r>
      <rPr>
        <sz val="11"/>
        <rFont val="宋体"/>
        <family val="0"/>
      </rPr>
      <t>h</t>
    </r>
  </si>
  <si>
    <r>
      <t>-</t>
    </r>
    <r>
      <rPr>
        <sz val="11"/>
        <rFont val="宋体"/>
        <family val="0"/>
      </rPr>
      <t>j</t>
    </r>
  </si>
  <si>
    <r>
      <t>火炬树（高1</t>
    </r>
    <r>
      <rPr>
        <sz val="11"/>
        <rFont val="宋体"/>
        <family val="0"/>
      </rPr>
      <t>.8</t>
    </r>
    <r>
      <rPr>
        <sz val="11"/>
        <rFont val="宋体"/>
        <family val="0"/>
      </rPr>
      <t>-2m）</t>
    </r>
  </si>
  <si>
    <t>荆条（高1.0-1.2m，3个以上分枝，土球苗木）</t>
  </si>
  <si>
    <t>胡枝子（高1.0-1.2m，3个以上分枝，土球苗木）</t>
  </si>
  <si>
    <t>绣线菊（高1.0-1.2m，3个以上分枝，土球苗木）</t>
  </si>
  <si>
    <t>双大路</t>
  </si>
  <si>
    <t>安全设施及预埋管线</t>
  </si>
  <si>
    <t>合计金额
（元）</t>
  </si>
  <si>
    <t>清单  第700章  合计   人民币</t>
  </si>
  <si>
    <t>石桌凳（天然石材组合）</t>
  </si>
  <si>
    <t>坐凳（天然石材）</t>
  </si>
  <si>
    <t>个</t>
  </si>
  <si>
    <t>自然石围树池</t>
  </si>
  <si>
    <t>100*300*495 C30砼预制立缘石</t>
  </si>
  <si>
    <t>m</t>
  </si>
  <si>
    <t>100*200*495 C30砼预制平缘石</t>
  </si>
  <si>
    <t>-f</t>
  </si>
  <si>
    <t>草地汀步（青石板）</t>
  </si>
  <si>
    <t>-g</t>
  </si>
  <si>
    <t>透水砖铺装</t>
  </si>
  <si>
    <t>-h</t>
  </si>
  <si>
    <t>M7.5浆砌片石防护挡墙（高0.7m）</t>
  </si>
  <si>
    <t>-i</t>
  </si>
  <si>
    <t>M7.5浆砌片石盖板边沟</t>
  </si>
  <si>
    <t>-j</t>
  </si>
  <si>
    <t>港湾路面（5厘米AC16+18厘米二灰碎石）</t>
  </si>
  <si>
    <t>m2</t>
  </si>
  <si>
    <t>-k</t>
  </si>
  <si>
    <t>港湾标志牌  1000mm*1250mm（φ89）</t>
  </si>
  <si>
    <t>套</t>
  </si>
  <si>
    <t>-l</t>
  </si>
  <si>
    <t>信息铭牌</t>
  </si>
  <si>
    <t>-m</t>
  </si>
  <si>
    <t>停车位标线</t>
  </si>
  <si>
    <t>油松（高4-4.50m，土球苗木，冠幅2米）</t>
  </si>
  <si>
    <t>油松（高3.0-3.5m，土球苗木，冠幅2米）</t>
  </si>
  <si>
    <t>红花洋槐（胸径10-12cm，半冠土球苗木)</t>
  </si>
  <si>
    <t>洋槐（胸径8-10cm，半冠土球苗木)</t>
  </si>
  <si>
    <t>移植乔木</t>
  </si>
  <si>
    <t>株</t>
  </si>
  <si>
    <t>山桃（地径5-6cm，土球苗木）</t>
  </si>
  <si>
    <t>天目琼花（高1.8-2.0m，5个以上分枝，土球苗木）</t>
  </si>
  <si>
    <t>丁香（高1.8-2.0m，5个以上分枝，土球苗木）</t>
  </si>
  <si>
    <t>黄栌（高1.8-2.0m，5个以上分枝，土球苗木）</t>
  </si>
  <si>
    <r>
      <t>按上项（11）金额的3%</t>
    </r>
    <r>
      <rPr>
        <sz val="10.5"/>
        <rFont val="宋体"/>
        <family val="0"/>
      </rPr>
      <t>作为不可预见因素的暂定金额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</si>
</sst>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7" fontId="1" fillId="0" borderId="10" xfId="0" applyNumberFormat="1" applyFont="1" applyBorder="1" applyAlignment="1">
      <alignment horizontal="center" vertical="center" shrinkToFit="1"/>
    </xf>
    <xf numFmtId="177" fontId="1" fillId="0" borderId="10" xfId="0" applyNumberFormat="1" applyFont="1" applyBorder="1" applyAlignment="1" applyProtection="1">
      <alignment horizontal="center" vertical="center" shrinkToFit="1"/>
      <protection/>
    </xf>
    <xf numFmtId="177" fontId="28" fillId="0" borderId="10" xfId="0" applyNumberFormat="1" applyFont="1" applyBorder="1" applyAlignment="1">
      <alignment horizontal="center" vertical="center" shrinkToFit="1"/>
    </xf>
    <xf numFmtId="177" fontId="28" fillId="0" borderId="10" xfId="0" applyNumberFormat="1" applyFont="1" applyBorder="1" applyAlignment="1" applyProtection="1">
      <alignment horizontal="center" vertical="center" shrinkToFit="1"/>
      <protection hidden="1"/>
    </xf>
    <xf numFmtId="177" fontId="28" fillId="0" borderId="10" xfId="0" applyNumberFormat="1" applyFont="1" applyFill="1" applyBorder="1" applyAlignment="1">
      <alignment horizontal="center" vertical="center" shrinkToFit="1"/>
    </xf>
    <xf numFmtId="177" fontId="28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9.125" style="7" customWidth="1"/>
    <col min="2" max="2" width="27.625" style="7" customWidth="1"/>
    <col min="3" max="3" width="8.625" style="7" customWidth="1"/>
    <col min="4" max="6" width="11.625" style="7" customWidth="1"/>
    <col min="7" max="7" width="10.50390625" style="7" bestFit="1" customWidth="1"/>
    <col min="8" max="16384" width="9.00390625" style="7" customWidth="1"/>
  </cols>
  <sheetData>
    <row r="1" spans="1:6" ht="34.5" customHeight="1">
      <c r="A1" s="62" t="s">
        <v>0</v>
      </c>
      <c r="B1" s="62"/>
      <c r="C1" s="62"/>
      <c r="D1" s="62"/>
      <c r="E1" s="62"/>
      <c r="F1" s="62"/>
    </row>
    <row r="2" spans="1:6" ht="34.5" customHeight="1">
      <c r="A2" s="7" t="s">
        <v>1</v>
      </c>
      <c r="B2" s="63" t="s">
        <v>78</v>
      </c>
      <c r="C2" s="64"/>
      <c r="D2" s="64"/>
      <c r="E2" s="71" t="s">
        <v>2</v>
      </c>
      <c r="F2" s="71"/>
    </row>
    <row r="3" spans="1:6" ht="34.5" customHeight="1">
      <c r="A3" s="65" t="s">
        <v>3</v>
      </c>
      <c r="B3" s="66"/>
      <c r="C3" s="66"/>
      <c r="D3" s="66"/>
      <c r="E3" s="66"/>
      <c r="F3" s="67"/>
    </row>
    <row r="4" spans="1:6" ht="34.5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</row>
    <row r="5" spans="1:6" s="1" customFormat="1" ht="34.5" customHeight="1">
      <c r="A5" s="4" t="s">
        <v>10</v>
      </c>
      <c r="B5" s="21" t="s">
        <v>11</v>
      </c>
      <c r="C5" s="4" t="s">
        <v>12</v>
      </c>
      <c r="D5" s="4">
        <v>1</v>
      </c>
      <c r="E5" s="56"/>
      <c r="F5" s="16">
        <f>ROUND(D5*E5,0)</f>
        <v>0</v>
      </c>
    </row>
    <row r="6" spans="1:6" s="1" customFormat="1" ht="34.5" customHeight="1">
      <c r="A6" s="4" t="s">
        <v>13</v>
      </c>
      <c r="B6" s="21" t="s">
        <v>14</v>
      </c>
      <c r="C6" s="4" t="s">
        <v>12</v>
      </c>
      <c r="D6" s="4">
        <v>1</v>
      </c>
      <c r="E6" s="57"/>
      <c r="F6" s="16">
        <f>ROUND(D6*E6,0)</f>
        <v>0</v>
      </c>
    </row>
    <row r="7" spans="1:6" s="1" customFormat="1" ht="34.5" customHeight="1">
      <c r="A7" s="4" t="s">
        <v>15</v>
      </c>
      <c r="B7" s="14" t="s">
        <v>16</v>
      </c>
      <c r="C7" s="4" t="s">
        <v>12</v>
      </c>
      <c r="D7" s="4">
        <v>1</v>
      </c>
      <c r="E7" s="57"/>
      <c r="F7" s="16">
        <f>ROUND(D7*E7,0)</f>
        <v>0</v>
      </c>
    </row>
    <row r="8" spans="1:6" s="1" customFormat="1" ht="34.5" customHeight="1">
      <c r="A8" s="4" t="s">
        <v>17</v>
      </c>
      <c r="B8" s="21" t="s">
        <v>18</v>
      </c>
      <c r="C8" s="4" t="s">
        <v>12</v>
      </c>
      <c r="D8" s="4">
        <v>1</v>
      </c>
      <c r="E8" s="57"/>
      <c r="F8" s="16">
        <f>ROUND(D8*E8,0)</f>
        <v>0</v>
      </c>
    </row>
    <row r="9" spans="1:14" ht="34.5" customHeight="1">
      <c r="A9" s="68" t="s">
        <v>19</v>
      </c>
      <c r="B9" s="69"/>
      <c r="C9" s="69"/>
      <c r="D9" s="70">
        <f>ROUND(SUM(F5:F8),0)</f>
        <v>0</v>
      </c>
      <c r="E9" s="70"/>
      <c r="F9" s="18" t="s">
        <v>20</v>
      </c>
      <c r="G9" s="8"/>
      <c r="H9" s="8"/>
      <c r="I9" s="8"/>
      <c r="J9" s="8"/>
      <c r="K9" s="8"/>
      <c r="L9" s="8"/>
      <c r="M9" s="8"/>
      <c r="N9" s="8"/>
    </row>
  </sheetData>
  <sheetProtection password="8369" sheet="1"/>
  <protectedRanges>
    <protectedRange sqref="E5:E8" name="区域1"/>
  </protectedRanges>
  <mergeCells count="6">
    <mergeCell ref="A1:F1"/>
    <mergeCell ref="B2:D2"/>
    <mergeCell ref="A3:F3"/>
    <mergeCell ref="A9:C9"/>
    <mergeCell ref="D9:E9"/>
    <mergeCell ref="E2:F2"/>
  </mergeCells>
  <printOptions horizontalCentered="1"/>
  <pageMargins left="0.7480314960629921" right="0.7480314960629921" top="0.58" bottom="0.984251968503937" header="0.45" footer="4.3700787401574805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5">
      <selection activeCell="H6" sqref="H6"/>
    </sheetView>
  </sheetViews>
  <sheetFormatPr defaultColWidth="9.00390625" defaultRowHeight="14.25"/>
  <cols>
    <col min="1" max="1" width="9.125" style="9" customWidth="1"/>
    <col min="2" max="2" width="27.625" style="10" customWidth="1"/>
    <col min="3" max="3" width="8.625" style="7" customWidth="1"/>
    <col min="4" max="4" width="11.625" style="11" customWidth="1"/>
    <col min="5" max="6" width="11.625" style="12" customWidth="1"/>
    <col min="7" max="16384" width="9.00390625" style="7" customWidth="1"/>
  </cols>
  <sheetData>
    <row r="1" spans="1:6" ht="30" customHeight="1">
      <c r="A1" s="72" t="s">
        <v>0</v>
      </c>
      <c r="B1" s="72"/>
      <c r="C1" s="72"/>
      <c r="D1" s="72"/>
      <c r="E1" s="72"/>
      <c r="F1" s="72"/>
    </row>
    <row r="2" spans="1:6" ht="30" customHeight="1">
      <c r="A2" s="28" t="s">
        <v>1</v>
      </c>
      <c r="B2" s="73" t="str">
        <f>'第100章（双大路）'!B2</f>
        <v>2017年门头沟区公路绿化工程（双大路）</v>
      </c>
      <c r="C2" s="73"/>
      <c r="D2" s="73"/>
      <c r="E2" s="74" t="s">
        <v>21</v>
      </c>
      <c r="F2" s="74"/>
    </row>
    <row r="3" spans="1:6" ht="30" customHeight="1">
      <c r="A3" s="75" t="s">
        <v>22</v>
      </c>
      <c r="B3" s="76"/>
      <c r="C3" s="76"/>
      <c r="D3" s="76"/>
      <c r="E3" s="76"/>
      <c r="F3" s="77"/>
    </row>
    <row r="4" spans="1:6" ht="30" customHeight="1">
      <c r="A4" s="29" t="s">
        <v>4</v>
      </c>
      <c r="B4" s="30" t="s">
        <v>5</v>
      </c>
      <c r="C4" s="29" t="s">
        <v>6</v>
      </c>
      <c r="D4" s="31" t="s">
        <v>7</v>
      </c>
      <c r="E4" s="32" t="s">
        <v>8</v>
      </c>
      <c r="F4" s="32" t="s">
        <v>9</v>
      </c>
    </row>
    <row r="5" spans="1:6" s="1" customFormat="1" ht="30" customHeight="1">
      <c r="A5" s="5" t="s">
        <v>23</v>
      </c>
      <c r="B5" s="33" t="s">
        <v>24</v>
      </c>
      <c r="C5" s="5" t="s">
        <v>25</v>
      </c>
      <c r="D5" s="15"/>
      <c r="E5" s="34"/>
      <c r="F5" s="35"/>
    </row>
    <row r="6" spans="1:6" s="1" customFormat="1" ht="30" customHeight="1">
      <c r="A6" s="5" t="s">
        <v>26</v>
      </c>
      <c r="B6" s="33" t="s">
        <v>27</v>
      </c>
      <c r="C6" s="5" t="s">
        <v>28</v>
      </c>
      <c r="D6" s="99">
        <v>10327</v>
      </c>
      <c r="E6" s="34"/>
      <c r="F6" s="35">
        <f aca="true" t="shared" si="0" ref="F6:F32">ROUND(D6*E6,0)</f>
        <v>0</v>
      </c>
    </row>
    <row r="7" spans="1:6" s="1" customFormat="1" ht="30" customHeight="1">
      <c r="A7" s="5" t="s">
        <v>29</v>
      </c>
      <c r="B7" s="33" t="s">
        <v>30</v>
      </c>
      <c r="C7" s="5" t="s">
        <v>31</v>
      </c>
      <c r="D7" s="99">
        <v>7375</v>
      </c>
      <c r="E7" s="34"/>
      <c r="F7" s="35">
        <f t="shared" si="0"/>
        <v>0</v>
      </c>
    </row>
    <row r="8" spans="1:6" s="1" customFormat="1" ht="30" customHeight="1">
      <c r="A8" s="5" t="s">
        <v>32</v>
      </c>
      <c r="B8" s="33" t="s">
        <v>33</v>
      </c>
      <c r="C8" s="5" t="s">
        <v>28</v>
      </c>
      <c r="D8" s="99">
        <v>9340</v>
      </c>
      <c r="E8" s="34"/>
      <c r="F8" s="35">
        <f t="shared" si="0"/>
        <v>0</v>
      </c>
    </row>
    <row r="9" spans="1:6" s="1" customFormat="1" ht="30" customHeight="1">
      <c r="A9" s="5" t="s">
        <v>42</v>
      </c>
      <c r="B9" s="33" t="s">
        <v>43</v>
      </c>
      <c r="C9" s="5" t="s">
        <v>25</v>
      </c>
      <c r="D9" s="15"/>
      <c r="E9" s="34"/>
      <c r="F9" s="35"/>
    </row>
    <row r="10" spans="1:6" s="1" customFormat="1" ht="30" customHeight="1">
      <c r="A10" s="5" t="s">
        <v>26</v>
      </c>
      <c r="B10" s="22" t="s">
        <v>82</v>
      </c>
      <c r="C10" s="5" t="s">
        <v>44</v>
      </c>
      <c r="D10" s="15">
        <v>460</v>
      </c>
      <c r="E10" s="34"/>
      <c r="F10" s="35">
        <f t="shared" si="0"/>
        <v>0</v>
      </c>
    </row>
    <row r="11" spans="1:6" s="1" customFormat="1" ht="30" customHeight="1">
      <c r="A11" s="5" t="s">
        <v>29</v>
      </c>
      <c r="B11" s="22" t="s">
        <v>85</v>
      </c>
      <c r="C11" s="5" t="s">
        <v>44</v>
      </c>
      <c r="D11" s="15">
        <v>107</v>
      </c>
      <c r="E11" s="34"/>
      <c r="F11" s="35">
        <f t="shared" si="0"/>
        <v>0</v>
      </c>
    </row>
    <row r="12" spans="1:6" s="1" customFormat="1" ht="30" customHeight="1">
      <c r="A12" s="5" t="s">
        <v>32</v>
      </c>
      <c r="B12" s="22" t="s">
        <v>84</v>
      </c>
      <c r="C12" s="5" t="s">
        <v>44</v>
      </c>
      <c r="D12" s="15">
        <v>159</v>
      </c>
      <c r="E12" s="34"/>
      <c r="F12" s="35">
        <f t="shared" si="0"/>
        <v>0</v>
      </c>
    </row>
    <row r="13" spans="1:6" s="1" customFormat="1" ht="30" customHeight="1">
      <c r="A13" s="5" t="s">
        <v>37</v>
      </c>
      <c r="B13" s="22" t="s">
        <v>83</v>
      </c>
      <c r="C13" s="5" t="s">
        <v>44</v>
      </c>
      <c r="D13" s="15">
        <v>417</v>
      </c>
      <c r="E13" s="34"/>
      <c r="F13" s="35">
        <f t="shared" si="0"/>
        <v>0</v>
      </c>
    </row>
    <row r="14" spans="1:6" s="1" customFormat="1" ht="30" customHeight="1">
      <c r="A14" s="5" t="s">
        <v>38</v>
      </c>
      <c r="B14" s="33" t="s">
        <v>45</v>
      </c>
      <c r="C14" s="5" t="s">
        <v>44</v>
      </c>
      <c r="D14" s="15">
        <v>590</v>
      </c>
      <c r="E14" s="34"/>
      <c r="F14" s="35">
        <f t="shared" si="0"/>
        <v>0</v>
      </c>
    </row>
    <row r="15" spans="1:6" s="1" customFormat="1" ht="30" customHeight="1">
      <c r="A15" s="5" t="s">
        <v>46</v>
      </c>
      <c r="B15" s="22" t="s">
        <v>86</v>
      </c>
      <c r="C15" s="5" t="s">
        <v>44</v>
      </c>
      <c r="D15" s="15">
        <v>65</v>
      </c>
      <c r="E15" s="34"/>
      <c r="F15" s="35">
        <f t="shared" si="0"/>
        <v>0</v>
      </c>
    </row>
    <row r="16" spans="1:6" s="1" customFormat="1" ht="30" customHeight="1">
      <c r="A16" s="5" t="s">
        <v>47</v>
      </c>
      <c r="B16" s="22" t="s">
        <v>87</v>
      </c>
      <c r="C16" s="5" t="s">
        <v>44</v>
      </c>
      <c r="D16" s="15">
        <v>226</v>
      </c>
      <c r="E16" s="34"/>
      <c r="F16" s="35">
        <f t="shared" si="0"/>
        <v>0</v>
      </c>
    </row>
    <row r="17" spans="1:6" s="1" customFormat="1" ht="30" customHeight="1">
      <c r="A17" s="24" t="s">
        <v>89</v>
      </c>
      <c r="B17" s="22" t="s">
        <v>88</v>
      </c>
      <c r="C17" s="5" t="s">
        <v>44</v>
      </c>
      <c r="D17" s="15">
        <v>195</v>
      </c>
      <c r="E17" s="34"/>
      <c r="F17" s="35">
        <f t="shared" si="0"/>
        <v>0</v>
      </c>
    </row>
    <row r="18" spans="1:6" s="1" customFormat="1" ht="30" customHeight="1">
      <c r="A18" s="5" t="s">
        <v>48</v>
      </c>
      <c r="B18" s="33" t="s">
        <v>49</v>
      </c>
      <c r="C18" s="5" t="s">
        <v>25</v>
      </c>
      <c r="D18" s="15"/>
      <c r="E18" s="34"/>
      <c r="F18" s="35"/>
    </row>
    <row r="19" spans="1:6" s="1" customFormat="1" ht="30" customHeight="1">
      <c r="A19" s="5" t="s">
        <v>26</v>
      </c>
      <c r="B19" s="33" t="s">
        <v>50</v>
      </c>
      <c r="C19" s="5" t="s">
        <v>44</v>
      </c>
      <c r="D19" s="15">
        <v>75</v>
      </c>
      <c r="E19" s="34"/>
      <c r="F19" s="35">
        <f t="shared" si="0"/>
        <v>0</v>
      </c>
    </row>
    <row r="20" spans="1:6" s="1" customFormat="1" ht="30" customHeight="1">
      <c r="A20" s="5" t="s">
        <v>29</v>
      </c>
      <c r="B20" s="33" t="s">
        <v>51</v>
      </c>
      <c r="C20" s="5" t="s">
        <v>44</v>
      </c>
      <c r="D20" s="15">
        <v>20</v>
      </c>
      <c r="E20" s="34"/>
      <c r="F20" s="35">
        <f t="shared" si="0"/>
        <v>0</v>
      </c>
    </row>
    <row r="21" spans="1:6" s="1" customFormat="1" ht="30" customHeight="1">
      <c r="A21" s="5" t="s">
        <v>32</v>
      </c>
      <c r="B21" s="22" t="s">
        <v>91</v>
      </c>
      <c r="C21" s="5" t="s">
        <v>44</v>
      </c>
      <c r="D21" s="15">
        <v>452</v>
      </c>
      <c r="E21" s="34"/>
      <c r="F21" s="35">
        <f t="shared" si="0"/>
        <v>0</v>
      </c>
    </row>
    <row r="22" spans="1:6" s="1" customFormat="1" ht="30" customHeight="1">
      <c r="A22" s="5" t="s">
        <v>37</v>
      </c>
      <c r="B22" s="22" t="s">
        <v>94</v>
      </c>
      <c r="C22" s="5" t="s">
        <v>44</v>
      </c>
      <c r="D22" s="15">
        <v>1391</v>
      </c>
      <c r="E22" s="34"/>
      <c r="F22" s="35">
        <f t="shared" si="0"/>
        <v>0</v>
      </c>
    </row>
    <row r="23" spans="1:6" s="1" customFormat="1" ht="30" customHeight="1">
      <c r="A23" s="5" t="s">
        <v>38</v>
      </c>
      <c r="B23" s="33" t="s">
        <v>52</v>
      </c>
      <c r="C23" s="5" t="s">
        <v>44</v>
      </c>
      <c r="D23" s="15">
        <v>2332</v>
      </c>
      <c r="E23" s="34"/>
      <c r="F23" s="35">
        <f t="shared" si="0"/>
        <v>0</v>
      </c>
    </row>
    <row r="24" spans="1:6" s="1" customFormat="1" ht="30" customHeight="1">
      <c r="A24" s="5" t="s">
        <v>46</v>
      </c>
      <c r="B24" s="33" t="s">
        <v>53</v>
      </c>
      <c r="C24" s="5" t="s">
        <v>44</v>
      </c>
      <c r="D24" s="15">
        <v>1564</v>
      </c>
      <c r="E24" s="34"/>
      <c r="F24" s="35">
        <f t="shared" si="0"/>
        <v>0</v>
      </c>
    </row>
    <row r="25" spans="1:6" s="1" customFormat="1" ht="30" customHeight="1">
      <c r="A25" s="5" t="s">
        <v>47</v>
      </c>
      <c r="B25" s="33" t="s">
        <v>54</v>
      </c>
      <c r="C25" s="5" t="s">
        <v>44</v>
      </c>
      <c r="D25" s="15">
        <v>770</v>
      </c>
      <c r="E25" s="34"/>
      <c r="F25" s="35">
        <f t="shared" si="0"/>
        <v>0</v>
      </c>
    </row>
    <row r="26" spans="1:6" s="1" customFormat="1" ht="30" customHeight="1">
      <c r="A26" s="5" t="s">
        <v>39</v>
      </c>
      <c r="B26" s="33" t="s">
        <v>55</v>
      </c>
      <c r="C26" s="5" t="s">
        <v>44</v>
      </c>
      <c r="D26" s="15">
        <v>3950</v>
      </c>
      <c r="E26" s="34"/>
      <c r="F26" s="35">
        <f t="shared" si="0"/>
        <v>0</v>
      </c>
    </row>
    <row r="27" spans="1:6" s="1" customFormat="1" ht="30" customHeight="1">
      <c r="A27" s="5" t="s">
        <v>41</v>
      </c>
      <c r="B27" s="22" t="s">
        <v>92</v>
      </c>
      <c r="C27" s="5" t="s">
        <v>44</v>
      </c>
      <c r="D27" s="15">
        <v>618</v>
      </c>
      <c r="E27" s="34"/>
      <c r="F27" s="35">
        <f t="shared" si="0"/>
        <v>0</v>
      </c>
    </row>
    <row r="28" spans="1:6" s="1" customFormat="1" ht="30" customHeight="1">
      <c r="A28" s="23" t="s">
        <v>90</v>
      </c>
      <c r="B28" s="22" t="s">
        <v>93</v>
      </c>
      <c r="C28" s="5" t="s">
        <v>44</v>
      </c>
      <c r="D28" s="15">
        <v>930</v>
      </c>
      <c r="E28" s="34"/>
      <c r="F28" s="35">
        <f t="shared" si="0"/>
        <v>0</v>
      </c>
    </row>
    <row r="29" spans="1:6" s="1" customFormat="1" ht="30" customHeight="1">
      <c r="A29" s="5" t="s">
        <v>56</v>
      </c>
      <c r="B29" s="33" t="s">
        <v>57</v>
      </c>
      <c r="C29" s="5" t="s">
        <v>25</v>
      </c>
      <c r="D29" s="15"/>
      <c r="E29" s="34"/>
      <c r="F29" s="35"/>
    </row>
    <row r="30" spans="1:6" s="1" customFormat="1" ht="30" customHeight="1">
      <c r="A30" s="5" t="s">
        <v>26</v>
      </c>
      <c r="B30" s="33" t="s">
        <v>58</v>
      </c>
      <c r="C30" s="5" t="s">
        <v>44</v>
      </c>
      <c r="D30" s="15">
        <v>1000</v>
      </c>
      <c r="E30" s="34"/>
      <c r="F30" s="35">
        <f t="shared" si="0"/>
        <v>0</v>
      </c>
    </row>
    <row r="31" spans="1:6" s="1" customFormat="1" ht="30" customHeight="1">
      <c r="A31" s="5" t="s">
        <v>59</v>
      </c>
      <c r="B31" s="33" t="s">
        <v>60</v>
      </c>
      <c r="C31" s="5" t="s">
        <v>25</v>
      </c>
      <c r="D31" s="15"/>
      <c r="E31" s="34"/>
      <c r="F31" s="35"/>
    </row>
    <row r="32" spans="1:6" s="1" customFormat="1" ht="30" customHeight="1">
      <c r="A32" s="5" t="s">
        <v>26</v>
      </c>
      <c r="B32" s="33" t="s">
        <v>61</v>
      </c>
      <c r="C32" s="5" t="s">
        <v>44</v>
      </c>
      <c r="D32" s="15">
        <v>800</v>
      </c>
      <c r="E32" s="34"/>
      <c r="F32" s="35">
        <f t="shared" si="0"/>
        <v>0</v>
      </c>
    </row>
    <row r="33" spans="1:6" s="8" customFormat="1" ht="30" customHeight="1">
      <c r="A33" s="68" t="s">
        <v>62</v>
      </c>
      <c r="B33" s="69"/>
      <c r="C33" s="69"/>
      <c r="D33" s="78">
        <f>SUM(F5:F32)</f>
        <v>0</v>
      </c>
      <c r="E33" s="78"/>
      <c r="F33" s="17" t="s">
        <v>20</v>
      </c>
    </row>
  </sheetData>
  <sheetProtection password="8369" sheet="1"/>
  <protectedRanges>
    <protectedRange sqref="E6:E8 E10:E17 E19:E28 E30 E32" name="区域1"/>
  </protectedRanges>
  <mergeCells count="6">
    <mergeCell ref="A1:F1"/>
    <mergeCell ref="B2:D2"/>
    <mergeCell ref="E2:F2"/>
    <mergeCell ref="A3:F3"/>
    <mergeCell ref="A33:C33"/>
    <mergeCell ref="D33:E33"/>
  </mergeCells>
  <printOptions horizontalCentered="1"/>
  <pageMargins left="0.7480314960629921" right="0.7480314960629921" top="0.74" bottom="0.984251968503937" header="0.5118110236220472" footer="0.67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9.125" style="7" customWidth="1"/>
    <col min="2" max="2" width="27.625" style="7" customWidth="1"/>
    <col min="3" max="3" width="8.625" style="7" customWidth="1"/>
    <col min="4" max="6" width="11.625" style="7" customWidth="1"/>
    <col min="7" max="16384" width="9.00390625" style="7" customWidth="1"/>
  </cols>
  <sheetData>
    <row r="1" spans="1:6" ht="34.5" customHeight="1">
      <c r="A1" s="62" t="s">
        <v>0</v>
      </c>
      <c r="B1" s="62"/>
      <c r="C1" s="62"/>
      <c r="D1" s="62"/>
      <c r="E1" s="62"/>
      <c r="F1" s="62"/>
    </row>
    <row r="2" spans="1:6" ht="34.5" customHeight="1">
      <c r="A2" s="7" t="s">
        <v>1</v>
      </c>
      <c r="B2" s="79" t="s">
        <v>80</v>
      </c>
      <c r="C2" s="64"/>
      <c r="D2" s="64"/>
      <c r="E2" s="71" t="s">
        <v>2</v>
      </c>
      <c r="F2" s="71"/>
    </row>
    <row r="3" spans="1:6" ht="34.5" customHeight="1">
      <c r="A3" s="65" t="s">
        <v>3</v>
      </c>
      <c r="B3" s="66"/>
      <c r="C3" s="66"/>
      <c r="D3" s="66"/>
      <c r="E3" s="66"/>
      <c r="F3" s="67"/>
    </row>
    <row r="4" spans="1:6" ht="34.5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</row>
    <row r="5" spans="1:6" s="1" customFormat="1" ht="34.5" customHeight="1">
      <c r="A5" s="4" t="s">
        <v>10</v>
      </c>
      <c r="B5" s="21" t="s">
        <v>11</v>
      </c>
      <c r="C5" s="4" t="s">
        <v>12</v>
      </c>
      <c r="D5" s="4">
        <v>1</v>
      </c>
      <c r="E5" s="56"/>
      <c r="F5" s="16">
        <f>ROUND(D5*E5,0)</f>
        <v>0</v>
      </c>
    </row>
    <row r="6" spans="1:6" s="1" customFormat="1" ht="34.5" customHeight="1">
      <c r="A6" s="4" t="s">
        <v>13</v>
      </c>
      <c r="B6" s="21" t="s">
        <v>14</v>
      </c>
      <c r="C6" s="4" t="s">
        <v>12</v>
      </c>
      <c r="D6" s="4">
        <v>1</v>
      </c>
      <c r="E6" s="57"/>
      <c r="F6" s="16">
        <f>ROUND(D6*E6,0)</f>
        <v>0</v>
      </c>
    </row>
    <row r="7" spans="1:6" s="1" customFormat="1" ht="34.5" customHeight="1">
      <c r="A7" s="4" t="s">
        <v>15</v>
      </c>
      <c r="B7" s="14" t="s">
        <v>16</v>
      </c>
      <c r="C7" s="4" t="s">
        <v>12</v>
      </c>
      <c r="D7" s="4">
        <v>1</v>
      </c>
      <c r="E7" s="57"/>
      <c r="F7" s="16">
        <f>ROUND(D7*E7,0)</f>
        <v>0</v>
      </c>
    </row>
    <row r="8" spans="1:6" s="1" customFormat="1" ht="34.5" customHeight="1">
      <c r="A8" s="4" t="s">
        <v>17</v>
      </c>
      <c r="B8" s="21" t="s">
        <v>18</v>
      </c>
      <c r="C8" s="4" t="s">
        <v>12</v>
      </c>
      <c r="D8" s="4">
        <v>1</v>
      </c>
      <c r="E8" s="57"/>
      <c r="F8" s="16">
        <f>ROUND(D8*E8,0)</f>
        <v>0</v>
      </c>
    </row>
    <row r="9" spans="1:14" ht="34.5" customHeight="1">
      <c r="A9" s="68" t="s">
        <v>19</v>
      </c>
      <c r="B9" s="69"/>
      <c r="C9" s="69"/>
      <c r="D9" s="70">
        <f>ROUND(SUM(F5:F8),0)</f>
        <v>0</v>
      </c>
      <c r="E9" s="70"/>
      <c r="F9" s="18" t="s">
        <v>20</v>
      </c>
      <c r="G9" s="8"/>
      <c r="H9" s="8"/>
      <c r="I9" s="8"/>
      <c r="J9" s="8"/>
      <c r="K9" s="8"/>
      <c r="L9" s="8"/>
      <c r="M9" s="8"/>
      <c r="N9" s="8"/>
    </row>
  </sheetData>
  <sheetProtection password="8369" sheet="1"/>
  <protectedRanges>
    <protectedRange sqref="E5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80314960629921" right="0.7480314960629921" top="0.64" bottom="0.984251968503937" header="0.5118110236220472" footer="4.3700787401574805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9.125" style="52" customWidth="1"/>
    <col min="2" max="2" width="27.625" style="53" customWidth="1"/>
    <col min="3" max="3" width="8.625" style="36" customWidth="1"/>
    <col min="4" max="4" width="11.625" style="54" customWidth="1"/>
    <col min="5" max="6" width="11.625" style="55" customWidth="1"/>
    <col min="7" max="16384" width="9.00390625" style="36" customWidth="1"/>
  </cols>
  <sheetData>
    <row r="1" spans="1:6" ht="30" customHeight="1">
      <c r="A1" s="80" t="s">
        <v>0</v>
      </c>
      <c r="B1" s="80"/>
      <c r="C1" s="80"/>
      <c r="D1" s="80"/>
      <c r="E1" s="80"/>
      <c r="F1" s="80"/>
    </row>
    <row r="2" spans="1:6" ht="30" customHeight="1">
      <c r="A2" s="37" t="s">
        <v>1</v>
      </c>
      <c r="B2" s="81" t="str">
        <f>'第100章（南雁路）'!B2</f>
        <v>2017年门头沟区公路绿化工程（南雁路）</v>
      </c>
      <c r="C2" s="81"/>
      <c r="D2" s="81"/>
      <c r="E2" s="82" t="s">
        <v>21</v>
      </c>
      <c r="F2" s="82"/>
    </row>
    <row r="3" spans="1:6" ht="30" customHeight="1">
      <c r="A3" s="83" t="s">
        <v>22</v>
      </c>
      <c r="B3" s="84"/>
      <c r="C3" s="84"/>
      <c r="D3" s="84"/>
      <c r="E3" s="84"/>
      <c r="F3" s="85"/>
    </row>
    <row r="4" spans="1:6" ht="30" customHeight="1">
      <c r="A4" s="38" t="s">
        <v>4</v>
      </c>
      <c r="B4" s="39" t="s">
        <v>5</v>
      </c>
      <c r="C4" s="38" t="s">
        <v>6</v>
      </c>
      <c r="D4" s="40" t="s">
        <v>7</v>
      </c>
      <c r="E4" s="41" t="s">
        <v>8</v>
      </c>
      <c r="F4" s="41" t="s">
        <v>9</v>
      </c>
    </row>
    <row r="5" spans="1:6" s="47" customFormat="1" ht="30" customHeight="1">
      <c r="A5" s="42" t="s">
        <v>23</v>
      </c>
      <c r="B5" s="43" t="s">
        <v>24</v>
      </c>
      <c r="C5" s="42" t="s">
        <v>25</v>
      </c>
      <c r="D5" s="44"/>
      <c r="E5" s="45"/>
      <c r="F5" s="46"/>
    </row>
    <row r="6" spans="1:6" s="47" customFormat="1" ht="30" customHeight="1">
      <c r="A6" s="42" t="s">
        <v>26</v>
      </c>
      <c r="B6" s="43" t="s">
        <v>27</v>
      </c>
      <c r="C6" s="42" t="s">
        <v>28</v>
      </c>
      <c r="D6" s="45">
        <f>42+38+54</f>
        <v>134</v>
      </c>
      <c r="E6" s="45"/>
      <c r="F6" s="46">
        <f>ROUND(D6*E6,0)</f>
        <v>0</v>
      </c>
    </row>
    <row r="7" spans="1:6" s="47" customFormat="1" ht="30" customHeight="1">
      <c r="A7" s="42" t="s">
        <v>29</v>
      </c>
      <c r="B7" s="43" t="s">
        <v>33</v>
      </c>
      <c r="C7" s="42" t="s">
        <v>28</v>
      </c>
      <c r="D7" s="45">
        <f>630+267+358</f>
        <v>1255</v>
      </c>
      <c r="E7" s="45"/>
      <c r="F7" s="46">
        <f>ROUND(D7*E7,0)</f>
        <v>0</v>
      </c>
    </row>
    <row r="8" spans="1:6" s="47" customFormat="1" ht="30" customHeight="1">
      <c r="A8" s="42" t="s">
        <v>34</v>
      </c>
      <c r="B8" s="43" t="s">
        <v>35</v>
      </c>
      <c r="C8" s="42" t="s">
        <v>25</v>
      </c>
      <c r="D8" s="44"/>
      <c r="E8" s="45"/>
      <c r="F8" s="46"/>
    </row>
    <row r="9" spans="1:6" s="47" customFormat="1" ht="30" customHeight="1">
      <c r="A9" s="42" t="s">
        <v>26</v>
      </c>
      <c r="B9" s="43" t="s">
        <v>99</v>
      </c>
      <c r="C9" s="42" t="s">
        <v>36</v>
      </c>
      <c r="D9" s="44">
        <f>2+2</f>
        <v>4</v>
      </c>
      <c r="E9" s="45"/>
      <c r="F9" s="46">
        <f aca="true" t="shared" si="0" ref="F9:F21">ROUND(D9*E9,0)</f>
        <v>0</v>
      </c>
    </row>
    <row r="10" spans="1:6" s="47" customFormat="1" ht="30" customHeight="1">
      <c r="A10" s="42" t="s">
        <v>29</v>
      </c>
      <c r="B10" s="43" t="s">
        <v>100</v>
      </c>
      <c r="C10" s="42" t="s">
        <v>101</v>
      </c>
      <c r="D10" s="44">
        <f>5+8</f>
        <v>13</v>
      </c>
      <c r="E10" s="45"/>
      <c r="F10" s="46">
        <f t="shared" si="0"/>
        <v>0</v>
      </c>
    </row>
    <row r="11" spans="1:6" s="47" customFormat="1" ht="30" customHeight="1">
      <c r="A11" s="42" t="s">
        <v>32</v>
      </c>
      <c r="B11" s="43" t="s">
        <v>102</v>
      </c>
      <c r="C11" s="42" t="s">
        <v>36</v>
      </c>
      <c r="D11" s="44">
        <f>3+2</f>
        <v>5</v>
      </c>
      <c r="E11" s="45"/>
      <c r="F11" s="46">
        <f t="shared" si="0"/>
        <v>0</v>
      </c>
    </row>
    <row r="12" spans="1:6" s="47" customFormat="1" ht="30" customHeight="1">
      <c r="A12" s="42" t="s">
        <v>37</v>
      </c>
      <c r="B12" s="43" t="s">
        <v>103</v>
      </c>
      <c r="C12" s="42" t="s">
        <v>104</v>
      </c>
      <c r="D12" s="45">
        <f>163+192+265</f>
        <v>620</v>
      </c>
      <c r="E12" s="45"/>
      <c r="F12" s="46">
        <f t="shared" si="0"/>
        <v>0</v>
      </c>
    </row>
    <row r="13" spans="1:6" s="47" customFormat="1" ht="30" customHeight="1">
      <c r="A13" s="42" t="s">
        <v>38</v>
      </c>
      <c r="B13" s="43" t="s">
        <v>105</v>
      </c>
      <c r="C13" s="42" t="s">
        <v>104</v>
      </c>
      <c r="D13" s="45">
        <f>49+12</f>
        <v>61</v>
      </c>
      <c r="E13" s="45"/>
      <c r="F13" s="46">
        <f t="shared" si="0"/>
        <v>0</v>
      </c>
    </row>
    <row r="14" spans="1:6" s="47" customFormat="1" ht="30" customHeight="1">
      <c r="A14" s="48" t="s">
        <v>106</v>
      </c>
      <c r="B14" s="43" t="s">
        <v>107</v>
      </c>
      <c r="C14" s="42" t="s">
        <v>40</v>
      </c>
      <c r="D14" s="45">
        <f>14+20</f>
        <v>34</v>
      </c>
      <c r="E14" s="45"/>
      <c r="F14" s="46">
        <f t="shared" si="0"/>
        <v>0</v>
      </c>
    </row>
    <row r="15" spans="1:6" s="47" customFormat="1" ht="30" customHeight="1">
      <c r="A15" s="48" t="s">
        <v>108</v>
      </c>
      <c r="B15" s="43" t="s">
        <v>109</v>
      </c>
      <c r="C15" s="42" t="s">
        <v>31</v>
      </c>
      <c r="D15" s="45">
        <f>219+215+190</f>
        <v>624</v>
      </c>
      <c r="E15" s="45"/>
      <c r="F15" s="46">
        <f t="shared" si="0"/>
        <v>0</v>
      </c>
    </row>
    <row r="16" spans="1:6" s="47" customFormat="1" ht="30" customHeight="1">
      <c r="A16" s="48" t="s">
        <v>110</v>
      </c>
      <c r="B16" s="43" t="s">
        <v>111</v>
      </c>
      <c r="C16" s="42" t="s">
        <v>104</v>
      </c>
      <c r="D16" s="45">
        <v>90</v>
      </c>
      <c r="E16" s="45"/>
      <c r="F16" s="46">
        <f t="shared" si="0"/>
        <v>0</v>
      </c>
    </row>
    <row r="17" spans="1:6" s="47" customFormat="1" ht="30" customHeight="1">
      <c r="A17" s="48" t="s">
        <v>112</v>
      </c>
      <c r="B17" s="43" t="s">
        <v>113</v>
      </c>
      <c r="C17" s="42" t="s">
        <v>104</v>
      </c>
      <c r="D17" s="45">
        <f>109+69</f>
        <v>178</v>
      </c>
      <c r="E17" s="45"/>
      <c r="F17" s="46">
        <f t="shared" si="0"/>
        <v>0</v>
      </c>
    </row>
    <row r="18" spans="1:6" s="47" customFormat="1" ht="30" customHeight="1">
      <c r="A18" s="49" t="s">
        <v>114</v>
      </c>
      <c r="B18" s="43" t="s">
        <v>115</v>
      </c>
      <c r="C18" s="42" t="s">
        <v>116</v>
      </c>
      <c r="D18" s="45">
        <f>1405+450+501</f>
        <v>2356</v>
      </c>
      <c r="E18" s="45"/>
      <c r="F18" s="46">
        <f t="shared" si="0"/>
        <v>0</v>
      </c>
    </row>
    <row r="19" spans="1:6" s="47" customFormat="1" ht="30" customHeight="1">
      <c r="A19" s="49" t="s">
        <v>117</v>
      </c>
      <c r="B19" s="43" t="s">
        <v>118</v>
      </c>
      <c r="C19" s="42" t="s">
        <v>119</v>
      </c>
      <c r="D19" s="44">
        <f>2+2+2</f>
        <v>6</v>
      </c>
      <c r="E19" s="45"/>
      <c r="F19" s="46">
        <f t="shared" si="0"/>
        <v>0</v>
      </c>
    </row>
    <row r="20" spans="1:6" s="47" customFormat="1" ht="30" customHeight="1">
      <c r="A20" s="49" t="s">
        <v>120</v>
      </c>
      <c r="B20" s="43" t="s">
        <v>121</v>
      </c>
      <c r="C20" s="42" t="s">
        <v>101</v>
      </c>
      <c r="D20" s="44">
        <v>3</v>
      </c>
      <c r="E20" s="45"/>
      <c r="F20" s="46">
        <f t="shared" si="0"/>
        <v>0</v>
      </c>
    </row>
    <row r="21" spans="1:6" s="47" customFormat="1" ht="30" customHeight="1">
      <c r="A21" s="49" t="s">
        <v>122</v>
      </c>
      <c r="B21" s="43" t="s">
        <v>123</v>
      </c>
      <c r="C21" s="42" t="s">
        <v>116</v>
      </c>
      <c r="D21" s="45">
        <f>21.6+9+7.2</f>
        <v>37.800000000000004</v>
      </c>
      <c r="E21" s="45"/>
      <c r="F21" s="46">
        <f t="shared" si="0"/>
        <v>0</v>
      </c>
    </row>
    <row r="22" spans="1:6" s="47" customFormat="1" ht="30" customHeight="1">
      <c r="A22" s="42" t="s">
        <v>42</v>
      </c>
      <c r="B22" s="43" t="s">
        <v>43</v>
      </c>
      <c r="C22" s="42" t="s">
        <v>25</v>
      </c>
      <c r="D22" s="44"/>
      <c r="E22" s="45"/>
      <c r="F22" s="46"/>
    </row>
    <row r="23" spans="1:6" s="47" customFormat="1" ht="30" customHeight="1">
      <c r="A23" s="42" t="s">
        <v>26</v>
      </c>
      <c r="B23" s="43" t="s">
        <v>124</v>
      </c>
      <c r="C23" s="42" t="s">
        <v>44</v>
      </c>
      <c r="D23" s="44">
        <f>12+4+4</f>
        <v>20</v>
      </c>
      <c r="E23" s="45"/>
      <c r="F23" s="46">
        <f>ROUND(D23*E23,0)</f>
        <v>0</v>
      </c>
    </row>
    <row r="24" spans="1:6" s="47" customFormat="1" ht="30" customHeight="1">
      <c r="A24" s="42" t="s">
        <v>29</v>
      </c>
      <c r="B24" s="43" t="s">
        <v>125</v>
      </c>
      <c r="C24" s="42" t="s">
        <v>44</v>
      </c>
      <c r="D24" s="44">
        <f>6+2+5</f>
        <v>13</v>
      </c>
      <c r="E24" s="45"/>
      <c r="F24" s="46">
        <f>ROUND(D24*E24,0)</f>
        <v>0</v>
      </c>
    </row>
    <row r="25" spans="1:6" s="47" customFormat="1" ht="30" customHeight="1">
      <c r="A25" s="42" t="s">
        <v>32</v>
      </c>
      <c r="B25" s="43" t="s">
        <v>126</v>
      </c>
      <c r="C25" s="42" t="s">
        <v>44</v>
      </c>
      <c r="D25" s="44">
        <f>16+10+11</f>
        <v>37</v>
      </c>
      <c r="E25" s="45"/>
      <c r="F25" s="46">
        <f>ROUND(D25*E25,0)</f>
        <v>0</v>
      </c>
    </row>
    <row r="26" spans="1:6" s="47" customFormat="1" ht="30" customHeight="1">
      <c r="A26" s="42" t="s">
        <v>37</v>
      </c>
      <c r="B26" s="43" t="s">
        <v>127</v>
      </c>
      <c r="C26" s="42" t="s">
        <v>44</v>
      </c>
      <c r="D26" s="44">
        <f>4+10+10</f>
        <v>24</v>
      </c>
      <c r="E26" s="45"/>
      <c r="F26" s="46">
        <f>ROUND(D26*E26,0)</f>
        <v>0</v>
      </c>
    </row>
    <row r="27" spans="1:6" s="47" customFormat="1" ht="30" customHeight="1">
      <c r="A27" s="42" t="s">
        <v>38</v>
      </c>
      <c r="B27" s="43" t="s">
        <v>128</v>
      </c>
      <c r="C27" s="42" t="s">
        <v>129</v>
      </c>
      <c r="D27" s="44">
        <v>10</v>
      </c>
      <c r="E27" s="45"/>
      <c r="F27" s="46">
        <f>ROUND(D27*E27,0)</f>
        <v>0</v>
      </c>
    </row>
    <row r="28" spans="1:6" s="47" customFormat="1" ht="30" customHeight="1">
      <c r="A28" s="42" t="s">
        <v>48</v>
      </c>
      <c r="B28" s="43" t="s">
        <v>49</v>
      </c>
      <c r="C28" s="42" t="s">
        <v>25</v>
      </c>
      <c r="D28" s="44"/>
      <c r="E28" s="45"/>
      <c r="F28" s="46"/>
    </row>
    <row r="29" spans="1:6" s="47" customFormat="1" ht="30" customHeight="1">
      <c r="A29" s="42" t="s">
        <v>26</v>
      </c>
      <c r="B29" s="43" t="s">
        <v>130</v>
      </c>
      <c r="C29" s="42" t="s">
        <v>44</v>
      </c>
      <c r="D29" s="44">
        <f>19</f>
        <v>19</v>
      </c>
      <c r="E29" s="45"/>
      <c r="F29" s="46">
        <f>ROUND(D29*E29,0)</f>
        <v>0</v>
      </c>
    </row>
    <row r="30" spans="1:6" s="47" customFormat="1" ht="30" customHeight="1">
      <c r="A30" s="42" t="s">
        <v>29</v>
      </c>
      <c r="B30" s="43" t="s">
        <v>131</v>
      </c>
      <c r="C30" s="42" t="s">
        <v>44</v>
      </c>
      <c r="D30" s="44">
        <f>19+19</f>
        <v>38</v>
      </c>
      <c r="E30" s="45"/>
      <c r="F30" s="46">
        <f>ROUND(D30*E30,0)</f>
        <v>0</v>
      </c>
    </row>
    <row r="31" spans="1:6" s="47" customFormat="1" ht="30" customHeight="1">
      <c r="A31" s="42" t="s">
        <v>32</v>
      </c>
      <c r="B31" s="43" t="s">
        <v>132</v>
      </c>
      <c r="C31" s="42" t="s">
        <v>44</v>
      </c>
      <c r="D31" s="44">
        <f>22+19+31</f>
        <v>72</v>
      </c>
      <c r="E31" s="45"/>
      <c r="F31" s="46">
        <f>ROUND(D31*E31,0)</f>
        <v>0</v>
      </c>
    </row>
    <row r="32" spans="1:6" s="47" customFormat="1" ht="30" customHeight="1">
      <c r="A32" s="42" t="s">
        <v>37</v>
      </c>
      <c r="B32" s="43" t="s">
        <v>133</v>
      </c>
      <c r="C32" s="42" t="s">
        <v>44</v>
      </c>
      <c r="D32" s="44">
        <f>45+67</f>
        <v>112</v>
      </c>
      <c r="E32" s="45"/>
      <c r="F32" s="46">
        <f>ROUND(D32*E32,0)</f>
        <v>0</v>
      </c>
    </row>
    <row r="33" spans="1:6" s="51" customFormat="1" ht="30" customHeight="1">
      <c r="A33" s="86" t="s">
        <v>98</v>
      </c>
      <c r="B33" s="87"/>
      <c r="C33" s="87"/>
      <c r="D33" s="88">
        <f>SUM(F5:F32)</f>
        <v>0</v>
      </c>
      <c r="E33" s="88"/>
      <c r="F33" s="50" t="s">
        <v>20</v>
      </c>
    </row>
  </sheetData>
  <sheetProtection password="8369" sheet="1"/>
  <protectedRanges>
    <protectedRange sqref="E6:E7 E9:E21 E23:E27 E29:E32" name="区域1"/>
  </protectedRanges>
  <mergeCells count="6">
    <mergeCell ref="A1:F1"/>
    <mergeCell ref="B2:D2"/>
    <mergeCell ref="E2:F2"/>
    <mergeCell ref="A3:F3"/>
    <mergeCell ref="A33:C33"/>
    <mergeCell ref="D33:E33"/>
  </mergeCells>
  <printOptions horizontalCentered="1"/>
  <pageMargins left="0.7480314960629921" right="0.7480314960629921" top="0.59" bottom="0.984251968503937" header="0.42" footer="0.7874015748031497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5.875" style="0" customWidth="1"/>
    <col min="2" max="2" width="7.25390625" style="0" customWidth="1"/>
    <col min="3" max="3" width="41.00390625" style="0" customWidth="1"/>
    <col min="4" max="4" width="9.75390625" style="0" customWidth="1"/>
    <col min="5" max="5" width="9.50390625" style="0" customWidth="1"/>
    <col min="6" max="6" width="10.625" style="2" customWidth="1"/>
  </cols>
  <sheetData>
    <row r="1" spans="1:6" ht="30.75" customHeight="1">
      <c r="A1" s="72" t="s">
        <v>63</v>
      </c>
      <c r="B1" s="72"/>
      <c r="C1" s="72"/>
      <c r="D1" s="72"/>
      <c r="E1" s="72"/>
      <c r="F1" s="72"/>
    </row>
    <row r="2" spans="1:6" ht="27.75" customHeight="1">
      <c r="A2" s="89" t="s">
        <v>81</v>
      </c>
      <c r="B2" s="90"/>
      <c r="C2" s="90"/>
      <c r="D2" s="20"/>
      <c r="E2" s="98" t="s">
        <v>2</v>
      </c>
      <c r="F2" s="98"/>
    </row>
    <row r="3" spans="1:6" s="1" customFormat="1" ht="34.5" customHeight="1">
      <c r="A3" s="3" t="s">
        <v>64</v>
      </c>
      <c r="B3" s="3" t="s">
        <v>65</v>
      </c>
      <c r="C3" s="3" t="s">
        <v>66</v>
      </c>
      <c r="D3" s="25" t="s">
        <v>95</v>
      </c>
      <c r="E3" s="25" t="s">
        <v>79</v>
      </c>
      <c r="F3" s="27" t="s">
        <v>97</v>
      </c>
    </row>
    <row r="4" spans="1:6" s="1" customFormat="1" ht="34.5" customHeight="1">
      <c r="A4" s="26">
        <v>1</v>
      </c>
      <c r="B4" s="26">
        <v>100</v>
      </c>
      <c r="C4" s="26" t="s">
        <v>67</v>
      </c>
      <c r="D4" s="58">
        <f>'第100章（双大路）'!D9</f>
        <v>0</v>
      </c>
      <c r="E4" s="58">
        <f>'第100章（南雁路）'!D9</f>
        <v>0</v>
      </c>
      <c r="F4" s="59">
        <f>D4+E4</f>
        <v>0</v>
      </c>
    </row>
    <row r="5" spans="1:6" s="1" customFormat="1" ht="34.5" customHeight="1">
      <c r="A5" s="26">
        <v>2</v>
      </c>
      <c r="B5" s="26">
        <v>200</v>
      </c>
      <c r="C5" s="26" t="s">
        <v>68</v>
      </c>
      <c r="D5" s="58"/>
      <c r="E5" s="58"/>
      <c r="F5" s="59"/>
    </row>
    <row r="6" spans="1:6" s="1" customFormat="1" ht="34.5" customHeight="1">
      <c r="A6" s="26">
        <v>3</v>
      </c>
      <c r="B6" s="26">
        <v>300</v>
      </c>
      <c r="C6" s="26" t="s">
        <v>69</v>
      </c>
      <c r="D6" s="58"/>
      <c r="E6" s="58"/>
      <c r="F6" s="59"/>
    </row>
    <row r="7" spans="1:6" s="1" customFormat="1" ht="34.5" customHeight="1">
      <c r="A7" s="26">
        <v>4</v>
      </c>
      <c r="B7" s="26">
        <v>400</v>
      </c>
      <c r="C7" s="26" t="s">
        <v>70</v>
      </c>
      <c r="D7" s="58"/>
      <c r="E7" s="58"/>
      <c r="F7" s="59"/>
    </row>
    <row r="8" spans="1:6" s="1" customFormat="1" ht="34.5" customHeight="1">
      <c r="A8" s="26">
        <v>5</v>
      </c>
      <c r="B8" s="26">
        <v>500</v>
      </c>
      <c r="C8" s="26" t="s">
        <v>71</v>
      </c>
      <c r="D8" s="58"/>
      <c r="E8" s="58"/>
      <c r="F8" s="59"/>
    </row>
    <row r="9" spans="1:6" s="1" customFormat="1" ht="34.5" customHeight="1">
      <c r="A9" s="26">
        <v>6</v>
      </c>
      <c r="B9" s="26">
        <v>600</v>
      </c>
      <c r="C9" s="26" t="s">
        <v>96</v>
      </c>
      <c r="D9" s="58"/>
      <c r="E9" s="58"/>
      <c r="F9" s="59"/>
    </row>
    <row r="10" spans="1:6" s="1" customFormat="1" ht="34.5" customHeight="1">
      <c r="A10" s="26">
        <v>7</v>
      </c>
      <c r="B10" s="26">
        <v>700</v>
      </c>
      <c r="C10" s="26" t="s">
        <v>72</v>
      </c>
      <c r="D10" s="58">
        <f>'第700章（双大路）'!D33</f>
        <v>0</v>
      </c>
      <c r="E10" s="58">
        <f>'第700章（南雁路）'!D33</f>
        <v>0</v>
      </c>
      <c r="F10" s="59">
        <f aca="true" t="shared" si="0" ref="F10:F16">D10+E10</f>
        <v>0</v>
      </c>
    </row>
    <row r="11" spans="1:6" s="1" customFormat="1" ht="34.5" customHeight="1">
      <c r="A11" s="26">
        <v>8</v>
      </c>
      <c r="B11" s="93" t="s">
        <v>73</v>
      </c>
      <c r="C11" s="93"/>
      <c r="D11" s="60">
        <f>SUM(D4:D10)</f>
        <v>0</v>
      </c>
      <c r="E11" s="60">
        <f>SUM(E4:E10)</f>
        <v>0</v>
      </c>
      <c r="F11" s="59">
        <f t="shared" si="0"/>
        <v>0</v>
      </c>
    </row>
    <row r="12" spans="1:6" s="1" customFormat="1" ht="34.5" customHeight="1">
      <c r="A12" s="26">
        <v>9</v>
      </c>
      <c r="B12" s="93" t="s">
        <v>74</v>
      </c>
      <c r="C12" s="93"/>
      <c r="D12" s="60"/>
      <c r="E12" s="60"/>
      <c r="F12" s="59"/>
    </row>
    <row r="13" spans="1:6" s="1" customFormat="1" ht="34.5" customHeight="1">
      <c r="A13" s="26">
        <v>10</v>
      </c>
      <c r="B13" s="95" t="s">
        <v>75</v>
      </c>
      <c r="C13" s="96"/>
      <c r="D13" s="61">
        <f>ROUND(4652620*0.015,0)</f>
        <v>69789</v>
      </c>
      <c r="E13" s="61">
        <f>ROUND(946847*0.015,0)</f>
        <v>14203</v>
      </c>
      <c r="F13" s="59">
        <f t="shared" si="0"/>
        <v>83992</v>
      </c>
    </row>
    <row r="14" spans="1:6" s="1" customFormat="1" ht="34.5" customHeight="1">
      <c r="A14" s="26">
        <v>11</v>
      </c>
      <c r="B14" s="97" t="s">
        <v>76</v>
      </c>
      <c r="C14" s="92"/>
      <c r="D14" s="61">
        <f>ROUND(D11-D12-D13,0)</f>
        <v>-69789</v>
      </c>
      <c r="E14" s="61">
        <f>ROUND(E11-E12-E13,0)</f>
        <v>-14203</v>
      </c>
      <c r="F14" s="59">
        <f t="shared" si="0"/>
        <v>-83992</v>
      </c>
    </row>
    <row r="15" spans="1:6" s="1" customFormat="1" ht="34.5" customHeight="1">
      <c r="A15" s="26">
        <v>12</v>
      </c>
      <c r="B15" s="91" t="s">
        <v>134</v>
      </c>
      <c r="C15" s="92"/>
      <c r="D15" s="61">
        <f>ROUND(D14*3%,0)</f>
        <v>-2094</v>
      </c>
      <c r="E15" s="61">
        <f>ROUND(E14*3%,0)</f>
        <v>-426</v>
      </c>
      <c r="F15" s="59">
        <f t="shared" si="0"/>
        <v>-2520</v>
      </c>
    </row>
    <row r="16" spans="1:6" s="1" customFormat="1" ht="34.5" customHeight="1">
      <c r="A16" s="26">
        <v>13</v>
      </c>
      <c r="B16" s="93" t="s">
        <v>77</v>
      </c>
      <c r="C16" s="93"/>
      <c r="D16" s="60">
        <f>D11+D15</f>
        <v>-2094</v>
      </c>
      <c r="E16" s="60">
        <f>E11+E15</f>
        <v>-426</v>
      </c>
      <c r="F16" s="59">
        <f t="shared" si="0"/>
        <v>-2520</v>
      </c>
    </row>
    <row r="17" spans="1:6" ht="30" customHeight="1">
      <c r="A17" s="94"/>
      <c r="B17" s="94"/>
      <c r="C17" s="94"/>
      <c r="D17" s="19"/>
      <c r="E17" s="19"/>
      <c r="F17"/>
    </row>
    <row r="18" spans="2:5" ht="23.25" customHeight="1">
      <c r="B18" s="6"/>
      <c r="C18" s="7"/>
      <c r="D18" s="7"/>
      <c r="E18" s="7"/>
    </row>
    <row r="19" spans="2:5" ht="23.25" customHeight="1">
      <c r="B19" s="6"/>
      <c r="C19" s="7"/>
      <c r="D19" s="7"/>
      <c r="E19" s="7"/>
    </row>
    <row r="20" spans="2:5" ht="23.25" customHeight="1">
      <c r="B20" s="6"/>
      <c r="C20" s="7"/>
      <c r="D20" s="7"/>
      <c r="E20" s="7"/>
    </row>
    <row r="21" spans="2:5" ht="14.25">
      <c r="B21" s="6"/>
      <c r="C21" s="7"/>
      <c r="D21" s="7"/>
      <c r="E21" s="7"/>
    </row>
  </sheetData>
  <sheetProtection password="8369" sheet="1"/>
  <mergeCells count="10">
    <mergeCell ref="A2:C2"/>
    <mergeCell ref="B15:C15"/>
    <mergeCell ref="B16:C16"/>
    <mergeCell ref="A17:C17"/>
    <mergeCell ref="A1:F1"/>
    <mergeCell ref="B11:C11"/>
    <mergeCell ref="B12:C12"/>
    <mergeCell ref="B13:C13"/>
    <mergeCell ref="B14:C14"/>
    <mergeCell ref="E2:F2"/>
  </mergeCells>
  <printOptions horizontalCentered="1"/>
  <pageMargins left="0.5511811023622047" right="0.5511811023622047" top="0.5511811023622047" bottom="2.6377952755905514" header="0.3937007874015748" footer="2.204724409448819"/>
  <pageSetup horizontalDpi="300" verticalDpi="300" orientation="portrait" paperSize="9" r:id="rId1"/>
  <headerFooter alignWithMargins="0"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2017-03-21T07:37:35Z</cp:lastPrinted>
  <dcterms:created xsi:type="dcterms:W3CDTF">2008-04-07T07:00:19Z</dcterms:created>
  <dcterms:modified xsi:type="dcterms:W3CDTF">2017-03-23T06:02:04Z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