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tabRatio="610" activeTab="5"/>
  </bookViews>
  <sheets>
    <sheet name="第100章" sheetId="1" r:id="rId1"/>
    <sheet name="第200章" sheetId="2" r:id="rId2"/>
    <sheet name="第300章 " sheetId="3" r:id="rId3"/>
    <sheet name="第600章" sheetId="4" r:id="rId4"/>
    <sheet name="第700章" sheetId="5" r:id="rId5"/>
    <sheet name="汇总表" sheetId="6" r:id="rId6"/>
  </sheets>
  <definedNames>
    <definedName name="_xlnm.Print_Area" localSheetId="1">'第200章'!$A$1:$F$24</definedName>
    <definedName name="_xlnm.Print_Area" localSheetId="2">'第300章 '!$A$1:$F$24</definedName>
    <definedName name="_xlnm.Print_Area" localSheetId="5">'汇总表'!$A$1:$D$16</definedName>
    <definedName name="_xlnm.Print_Titles" localSheetId="1">'第200章'!$1:$4</definedName>
    <definedName name="_xlnm.Print_Titles" localSheetId="2">'第300章 '!$1:$4</definedName>
  </definedNames>
  <calcPr fullCalcOnLoad="1"/>
</workbook>
</file>

<file path=xl/sharedStrings.xml><?xml version="1.0" encoding="utf-8"?>
<sst xmlns="http://schemas.openxmlformats.org/spreadsheetml/2006/main" count="224" uniqueCount="134">
  <si>
    <t>工程量清单</t>
  </si>
  <si>
    <t>工程名称：</t>
  </si>
  <si>
    <t>货币单位：人民币元</t>
  </si>
  <si>
    <t>清单     第100章   总则</t>
  </si>
  <si>
    <t>子目号</t>
  </si>
  <si>
    <t>子目名称</t>
  </si>
  <si>
    <t>单位</t>
  </si>
  <si>
    <t>数量</t>
  </si>
  <si>
    <t>单价</t>
  </si>
  <si>
    <t>合价</t>
  </si>
  <si>
    <t>102-1</t>
  </si>
  <si>
    <t>竣工文件</t>
  </si>
  <si>
    <t>总额</t>
  </si>
  <si>
    <t>102-2</t>
  </si>
  <si>
    <t>施工环保费</t>
  </si>
  <si>
    <t>102-3</t>
  </si>
  <si>
    <t>安全生产费</t>
  </si>
  <si>
    <t>103-1</t>
  </si>
  <si>
    <t>104-1</t>
  </si>
  <si>
    <t>承包人驻地建设</t>
  </si>
  <si>
    <t>清单  第100章 合计   人民币</t>
  </si>
  <si>
    <t>元</t>
  </si>
  <si>
    <t xml:space="preserve">  货币单位：人民币元</t>
  </si>
  <si>
    <t>清单     第200章  路 基</t>
  </si>
  <si>
    <t>-a</t>
  </si>
  <si>
    <t>-b</t>
  </si>
  <si>
    <t>203-1</t>
  </si>
  <si>
    <t>路基挖方</t>
  </si>
  <si>
    <t>清单  第200章 合计   人民币</t>
  </si>
  <si>
    <t>清单     第300章  路面</t>
  </si>
  <si>
    <t>清单  第300章 合计   人民币</t>
  </si>
  <si>
    <t>工程量清单汇总表</t>
  </si>
  <si>
    <t>序号</t>
  </si>
  <si>
    <t>章次</t>
  </si>
  <si>
    <t>科   目   名   称</t>
  </si>
  <si>
    <t>金额（元）</t>
  </si>
  <si>
    <t>总则</t>
  </si>
  <si>
    <t>路基</t>
  </si>
  <si>
    <t>路面</t>
  </si>
  <si>
    <t>隧道</t>
  </si>
  <si>
    <t>安全设施及预埋管线</t>
  </si>
  <si>
    <t>绿化及环境保护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</si>
  <si>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</si>
  <si>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</si>
  <si>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</si>
  <si>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</si>
  <si>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投标价（8+12=13）</t>
  </si>
  <si>
    <t/>
  </si>
  <si>
    <t>m</t>
  </si>
  <si>
    <t>202-5</t>
  </si>
  <si>
    <t>旧路面沥青混合料回收</t>
  </si>
  <si>
    <t>使用8年以上</t>
  </si>
  <si>
    <t>t</t>
  </si>
  <si>
    <t>混凝土预制块路缘石</t>
  </si>
  <si>
    <t>207-9</t>
  </si>
  <si>
    <r>
      <t>门头沟区大镇路(K0+000～K4+073)</t>
    </r>
    <r>
      <rPr>
        <sz val="12"/>
        <rFont val="宋体"/>
        <family val="0"/>
      </rPr>
      <t>大修工程</t>
    </r>
  </si>
  <si>
    <t>桥梁、涵洞</t>
  </si>
  <si>
    <t>拆除结构物</t>
  </si>
  <si>
    <t>拆除路缘石</t>
  </si>
  <si>
    <t>挖除旧路底基层碎石 厚18cm</t>
  </si>
  <si>
    <t>浅蹀边沟</t>
  </si>
  <si>
    <t>疏挖土边沟</t>
  </si>
  <si>
    <t>混凝土挡土墙</t>
  </si>
  <si>
    <r>
      <t>清单     第</t>
    </r>
    <r>
      <rPr>
        <b/>
        <sz val="15"/>
        <rFont val="宋体"/>
        <family val="0"/>
      </rPr>
      <t>7</t>
    </r>
    <r>
      <rPr>
        <b/>
        <sz val="15"/>
        <rFont val="宋体"/>
        <family val="0"/>
      </rPr>
      <t>00章  绿化及环境保护</t>
    </r>
  </si>
  <si>
    <t>石灰粉煤灰稳定碎石基层及底基层</t>
  </si>
  <si>
    <t>泡沫沥青厂拌冷再生</t>
  </si>
  <si>
    <t>改性乳化沥青下封层(1.2L/m2)</t>
  </si>
  <si>
    <t>热沥青灌缝</t>
  </si>
  <si>
    <t>厚24cm(弯拉强度≥4.5Mp)</t>
  </si>
  <si>
    <t>整理绿化用地</t>
  </si>
  <si>
    <t>换填种植土</t>
  </si>
  <si>
    <t>种植乔木</t>
  </si>
  <si>
    <t>种植灌木</t>
  </si>
  <si>
    <t>株</t>
  </si>
  <si>
    <t>挖除旧路面</t>
  </si>
  <si>
    <t>挖除水泥混凝土路面 厚20cm</t>
  </si>
  <si>
    <t>挖除水泥混凝土路面 厚24cm</t>
  </si>
  <si>
    <t>碎石垫层</t>
  </si>
  <si>
    <t>水泥混凝土路面</t>
  </si>
  <si>
    <t>厚18cm（利旧）</t>
  </si>
  <si>
    <t>临时道路修建、养护与拆除
（包括原道路的养护费和水利部门等配合协调费、交通导改)</t>
  </si>
  <si>
    <r>
      <t>清单     第6</t>
    </r>
    <r>
      <rPr>
        <b/>
        <sz val="15"/>
        <rFont val="宋体"/>
        <family val="0"/>
      </rPr>
      <t>00章  安全设施及预埋管线</t>
    </r>
  </si>
  <si>
    <t>百米桩</t>
  </si>
  <si>
    <t>个</t>
  </si>
  <si>
    <t>公里桩</t>
  </si>
  <si>
    <t>清单  第600章 合计   人民币</t>
  </si>
  <si>
    <t>清单  第700章 合计   人民币</t>
  </si>
  <si>
    <t>202-3</t>
  </si>
  <si>
    <t>铣刨旧路面层 5cm</t>
  </si>
  <si>
    <t>挖除土基23cm</t>
  </si>
  <si>
    <t>207-1</t>
  </si>
  <si>
    <t>209-3</t>
  </si>
  <si>
    <t>202-2</t>
  </si>
  <si>
    <t>M7.5浆砌片石边沟</t>
  </si>
  <si>
    <r>
      <rPr>
        <sz val="11"/>
        <rFont val="宋体"/>
        <family val="0"/>
      </rPr>
      <t>m2</t>
    </r>
  </si>
  <si>
    <r>
      <rPr>
        <sz val="11"/>
        <rFont val="宋体"/>
        <family val="0"/>
      </rPr>
      <t>-c</t>
    </r>
  </si>
  <si>
    <r>
      <rPr>
        <sz val="11"/>
        <rFont val="宋体"/>
        <family val="0"/>
      </rPr>
      <t>-a</t>
    </r>
  </si>
  <si>
    <r>
      <rPr>
        <sz val="11"/>
        <rFont val="宋体"/>
        <family val="0"/>
      </rPr>
      <t>202-4</t>
    </r>
  </si>
  <si>
    <r>
      <rPr>
        <sz val="11"/>
        <rFont val="宋体"/>
        <family val="0"/>
      </rPr>
      <t>铣刨旧路</t>
    </r>
  </si>
  <si>
    <r>
      <rPr>
        <sz val="11"/>
        <rFont val="宋体"/>
        <family val="0"/>
      </rPr>
      <t>-b</t>
    </r>
  </si>
  <si>
    <t>铣刨旧路基层 18cm</t>
  </si>
  <si>
    <t>挖除土基18cm</t>
  </si>
  <si>
    <t>C20片石混凝土下挡墙</t>
  </si>
  <si>
    <r>
      <rPr>
        <sz val="11"/>
        <rFont val="宋体"/>
        <family val="0"/>
      </rPr>
      <t>m</t>
    </r>
  </si>
  <si>
    <t>305-1</t>
  </si>
  <si>
    <t>石灰粉煤灰稳定碎石基层 厚18cm</t>
  </si>
  <si>
    <t>旧路二灰粒料掺水泥(5%)底基层 厚18cm</t>
  </si>
  <si>
    <t>改性乳化沥青透层(1.2L/m2)</t>
  </si>
  <si>
    <t>ZAC-16C  5cm</t>
  </si>
  <si>
    <t>厚 12cm</t>
  </si>
  <si>
    <t>培土路肩 （厚15cm）</t>
  </si>
  <si>
    <t>乙3型平缘石(10*20*49.5)</t>
  </si>
  <si>
    <t>302-1</t>
  </si>
  <si>
    <r>
      <rPr>
        <sz val="11"/>
        <rFont val="宋体"/>
        <family val="0"/>
      </rPr>
      <t>308-1</t>
    </r>
  </si>
  <si>
    <r>
      <rPr>
        <sz val="11"/>
        <rFont val="宋体"/>
        <family val="0"/>
      </rPr>
      <t>透层</t>
    </r>
  </si>
  <si>
    <r>
      <rPr>
        <sz val="11"/>
        <rFont val="宋体"/>
        <family val="0"/>
      </rPr>
      <t>309-2</t>
    </r>
  </si>
  <si>
    <r>
      <rPr>
        <sz val="11"/>
        <rFont val="宋体"/>
        <family val="0"/>
      </rPr>
      <t>中粒式沥青混凝土</t>
    </r>
  </si>
  <si>
    <r>
      <rPr>
        <sz val="11"/>
        <rFont val="宋体"/>
        <family val="0"/>
      </rPr>
      <t>310-2</t>
    </r>
  </si>
  <si>
    <r>
      <rPr>
        <sz val="11"/>
        <rFont val="宋体"/>
        <family val="0"/>
      </rPr>
      <t>封层</t>
    </r>
  </si>
  <si>
    <r>
      <t>3</t>
    </r>
    <r>
      <rPr>
        <sz val="11"/>
        <color indexed="8"/>
        <rFont val="宋体"/>
        <family val="0"/>
      </rPr>
      <t>12-1</t>
    </r>
  </si>
  <si>
    <r>
      <t>3</t>
    </r>
    <r>
      <rPr>
        <sz val="11"/>
        <color indexed="8"/>
        <rFont val="宋体"/>
        <family val="0"/>
      </rPr>
      <t>13-1</t>
    </r>
  </si>
  <si>
    <r>
      <rPr>
        <sz val="11"/>
        <rFont val="宋体"/>
        <family val="0"/>
      </rPr>
      <t>m3</t>
    </r>
  </si>
  <si>
    <r>
      <rPr>
        <sz val="11"/>
        <rFont val="宋体"/>
        <family val="0"/>
      </rPr>
      <t>313-5</t>
    </r>
  </si>
  <si>
    <r>
      <t>3</t>
    </r>
    <r>
      <rPr>
        <sz val="11"/>
        <color indexed="8"/>
        <rFont val="宋体"/>
        <family val="0"/>
      </rPr>
      <t>08-3</t>
    </r>
  </si>
  <si>
    <t>309-4</t>
  </si>
  <si>
    <t>604-10</t>
  </si>
  <si>
    <t>604-9</t>
  </si>
  <si>
    <t>702-1</t>
  </si>
  <si>
    <t>702-2</t>
  </si>
  <si>
    <t>704-1</t>
  </si>
  <si>
    <t>洋槐（株距4m，胸径8-10cm）</t>
  </si>
  <si>
    <r>
      <t>7</t>
    </r>
    <r>
      <rPr>
        <sz val="11"/>
        <color indexed="8"/>
        <rFont val="宋体"/>
        <family val="0"/>
      </rPr>
      <t>04-2</t>
    </r>
  </si>
  <si>
    <t>沙地柏（3-5株/m2）</t>
  </si>
  <si>
    <t>按上项（11）金额的3%作为不可预见因素的暂定金额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</si>
</sst>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#0.000"/>
    <numFmt numFmtId="184" formatCode="#0.00"/>
    <numFmt numFmtId="185" formatCode="#0"/>
    <numFmt numFmtId="186" formatCode="0.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;[Red]0.00"/>
    <numFmt numFmtId="192" formatCode="0.000"/>
  </numFmts>
  <fonts count="34">
    <font>
      <sz val="12"/>
      <name val="宋体"/>
      <family val="0"/>
    </font>
    <font>
      <sz val="11"/>
      <color indexed="8"/>
      <name val="等线"/>
      <family val="0"/>
    </font>
    <font>
      <b/>
      <sz val="16"/>
      <name val="宋体"/>
      <family val="0"/>
    </font>
    <font>
      <b/>
      <sz val="10.5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name val="宋体"/>
      <family val="0"/>
    </font>
    <font>
      <u val="single"/>
      <sz val="11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1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6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0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9" borderId="5" applyNumberFormat="0" applyAlignment="0" applyProtection="0"/>
    <xf numFmtId="0" fontId="8" fillId="14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16" fillId="9" borderId="8" applyNumberFormat="0" applyAlignment="0" applyProtection="0"/>
    <xf numFmtId="0" fontId="22" fillId="3" borderId="5" applyNumberFormat="0" applyAlignment="0" applyProtection="0"/>
    <xf numFmtId="0" fontId="13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0" fillId="5" borderId="9" applyNumberFormat="0" applyFont="0" applyAlignment="0" applyProtection="0"/>
  </cellStyleXfs>
  <cellXfs count="10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49" fontId="0" fillId="0" borderId="0" xfId="51" applyNumberFormat="1" applyFont="1" applyFill="1">
      <alignment vertical="center"/>
      <protection/>
    </xf>
    <xf numFmtId="0" fontId="0" fillId="0" borderId="0" xfId="51" applyFont="1" applyFill="1">
      <alignment vertical="center"/>
      <protection/>
    </xf>
    <xf numFmtId="0" fontId="0" fillId="0" borderId="0" xfId="51" applyNumberFormat="1" applyFont="1" applyFill="1" applyAlignment="1">
      <alignment horizontal="center" vertical="center" shrinkToFit="1"/>
      <protection/>
    </xf>
    <xf numFmtId="0" fontId="0" fillId="0" borderId="0" xfId="51" applyFont="1" applyFill="1" applyAlignment="1">
      <alignment vertical="center" shrinkToFit="1"/>
      <protection/>
    </xf>
    <xf numFmtId="49" fontId="0" fillId="0" borderId="0" xfId="51" applyNumberFormat="1" applyFont="1" applyFill="1" applyBorder="1" applyAlignment="1">
      <alignment vertical="center"/>
      <protection/>
    </xf>
    <xf numFmtId="49" fontId="5" fillId="0" borderId="10" xfId="51" applyNumberFormat="1" applyFont="1" applyFill="1" applyBorder="1" applyAlignment="1">
      <alignment horizontal="center" vertic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0" xfId="51" applyNumberFormat="1" applyFont="1" applyFill="1" applyBorder="1" applyAlignment="1">
      <alignment horizontal="center" vertical="center" shrinkToFit="1"/>
      <protection/>
    </xf>
    <xf numFmtId="0" fontId="5" fillId="0" borderId="10" xfId="51" applyFont="1" applyFill="1" applyBorder="1" applyAlignment="1">
      <alignment horizontal="center" vertical="center" shrinkToFit="1"/>
      <protection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32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51" applyFont="1" applyFill="1">
      <alignment vertical="center"/>
      <protection/>
    </xf>
    <xf numFmtId="0" fontId="0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184" fontId="28" fillId="0" borderId="10" xfId="52" applyNumberFormat="1" applyFont="1" applyFill="1" applyBorder="1" applyAlignment="1" applyProtection="1">
      <alignment horizontal="center" vertical="center" wrapText="1"/>
      <protection/>
    </xf>
    <xf numFmtId="0" fontId="28" fillId="0" borderId="10" xfId="51" applyFont="1" applyFill="1" applyBorder="1" applyAlignment="1">
      <alignment horizontal="center" vertical="center" shrinkToFit="1"/>
      <protection/>
    </xf>
    <xf numFmtId="0" fontId="28" fillId="0" borderId="10" xfId="0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176" fontId="33" fillId="0" borderId="13" xfId="0" applyNumberFormat="1" applyFont="1" applyFill="1" applyBorder="1" applyAlignment="1" applyProtection="1">
      <alignment horizontal="center" vertical="center" shrinkToFit="1"/>
      <protection/>
    </xf>
    <xf numFmtId="177" fontId="28" fillId="0" borderId="10" xfId="0" applyNumberFormat="1" applyFont="1" applyBorder="1" applyAlignment="1" applyProtection="1">
      <alignment horizontal="center" vertical="center" shrinkToFit="1"/>
      <protection hidden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52" applyFont="1" applyFill="1" applyBorder="1" applyAlignment="1" applyProtection="1">
      <alignment horizontal="center" vertical="center" wrapText="1"/>
      <protection/>
    </xf>
    <xf numFmtId="0" fontId="7" fillId="0" borderId="10" xfId="52" applyFont="1" applyFill="1" applyBorder="1" applyAlignment="1" applyProtection="1">
      <alignment horizontal="left" vertical="center" wrapText="1"/>
      <protection/>
    </xf>
    <xf numFmtId="184" fontId="7" fillId="4" borderId="10" xfId="52" applyNumberFormat="1" applyFont="1" applyFill="1" applyBorder="1" applyAlignment="1" applyProtection="1">
      <alignment horizontal="center" vertical="center" wrapText="1"/>
      <protection/>
    </xf>
    <xf numFmtId="184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18" borderId="10" xfId="0" applyNumberFormat="1" applyFont="1" applyFill="1" applyBorder="1" applyAlignment="1" applyProtection="1">
      <alignment horizontal="center" vertical="center" wrapText="1"/>
      <protection/>
    </xf>
    <xf numFmtId="176" fontId="33" fillId="0" borderId="10" xfId="0" applyNumberFormat="1" applyFont="1" applyFill="1" applyBorder="1" applyAlignment="1" applyProtection="1">
      <alignment horizontal="center" vertical="center" shrinkToFit="1"/>
      <protection/>
    </xf>
    <xf numFmtId="184" fontId="7" fillId="0" borderId="10" xfId="52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NumberFormat="1" applyFont="1" applyFill="1" applyBorder="1" applyAlignment="1" applyProtection="1">
      <alignment horizontal="left" vertical="center" wrapText="1"/>
      <protection/>
    </xf>
    <xf numFmtId="184" fontId="33" fillId="18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 applyProtection="1">
      <alignment horizontal="left" vertical="center" wrapText="1"/>
      <protection/>
    </xf>
    <xf numFmtId="49" fontId="7" fillId="0" borderId="10" xfId="48" applyNumberFormat="1" applyFont="1" applyFill="1" applyBorder="1" applyAlignment="1">
      <alignment horizontal="center" vertical="center" wrapText="1"/>
      <protection/>
    </xf>
    <xf numFmtId="0" fontId="7" fillId="0" borderId="10" xfId="48" applyFont="1" applyFill="1" applyBorder="1" applyAlignment="1">
      <alignment horizontal="left" vertical="center" wrapText="1"/>
      <protection/>
    </xf>
    <xf numFmtId="0" fontId="7" fillId="0" borderId="10" xfId="48" applyFont="1" applyFill="1" applyBorder="1" applyAlignment="1">
      <alignment horizontal="center" vertical="center" wrapText="1"/>
      <protection/>
    </xf>
    <xf numFmtId="184" fontId="7" fillId="0" borderId="10" xfId="0" applyNumberFormat="1" applyFont="1" applyFill="1" applyBorder="1" applyAlignment="1">
      <alignment horizontal="center" vertical="center" wrapText="1"/>
    </xf>
    <xf numFmtId="0" fontId="7" fillId="4" borderId="10" xfId="52" applyFont="1" applyFill="1" applyBorder="1" applyAlignment="1" applyProtection="1">
      <alignment horizontal="center" vertical="center" wrapText="1"/>
      <protection/>
    </xf>
    <xf numFmtId="0" fontId="7" fillId="4" borderId="10" xfId="52" applyFont="1" applyFill="1" applyBorder="1" applyAlignment="1" applyProtection="1">
      <alignment horizontal="left" vertical="center" wrapText="1"/>
      <protection/>
    </xf>
    <xf numFmtId="0" fontId="28" fillId="18" borderId="10" xfId="0" applyNumberFormat="1" applyFont="1" applyFill="1" applyBorder="1" applyAlignment="1" applyProtection="1">
      <alignment horizontal="left" vertical="center" wrapText="1"/>
      <protection/>
    </xf>
    <xf numFmtId="0" fontId="28" fillId="0" borderId="10" xfId="52" applyFont="1" applyFill="1" applyBorder="1" applyAlignment="1" applyProtection="1">
      <alignment horizontal="left" vertical="center" wrapText="1"/>
      <protection/>
    </xf>
    <xf numFmtId="0" fontId="28" fillId="18" borderId="10" xfId="0" applyNumberFormat="1" applyFont="1" applyFill="1" applyBorder="1" applyAlignment="1" applyProtection="1">
      <alignment horizontal="center" vertical="center" wrapText="1"/>
      <protection/>
    </xf>
    <xf numFmtId="183" fontId="33" fillId="18" borderId="10" xfId="0" applyNumberFormat="1" applyFont="1" applyFill="1" applyBorder="1" applyAlignment="1" applyProtection="1">
      <alignment horizontal="right" vertical="center" wrapText="1"/>
      <protection/>
    </xf>
    <xf numFmtId="176" fontId="7" fillId="4" borderId="10" xfId="53" applyNumberFormat="1" applyFont="1" applyFill="1" applyBorder="1" applyAlignment="1" applyProtection="1">
      <alignment horizontal="center" vertical="center" shrinkToFit="1"/>
      <protection/>
    </xf>
    <xf numFmtId="177" fontId="28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33" fillId="18" borderId="10" xfId="0" applyNumberFormat="1" applyFont="1" applyFill="1" applyBorder="1" applyAlignment="1" applyProtection="1">
      <alignment horizontal="left" vertical="center" wrapText="1"/>
      <protection/>
    </xf>
    <xf numFmtId="185" fontId="33" fillId="18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/>
    </xf>
    <xf numFmtId="176" fontId="33" fillId="19" borderId="10" xfId="0" applyNumberFormat="1" applyFont="1" applyFill="1" applyBorder="1" applyAlignment="1" applyProtection="1">
      <alignment horizontal="center" vertical="center" shrinkToFit="1"/>
      <protection/>
    </xf>
    <xf numFmtId="176" fontId="7" fillId="4" borderId="10" xfId="54" applyNumberFormat="1" applyFont="1" applyFill="1" applyBorder="1" applyAlignment="1" applyProtection="1">
      <alignment horizontal="center" vertical="center" shrinkToFit="1"/>
      <protection/>
    </xf>
    <xf numFmtId="176" fontId="33" fillId="18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right" vertical="center"/>
    </xf>
    <xf numFmtId="177" fontId="29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>
      <alignment horizontal="right" vertical="center" shrinkToFit="1"/>
    </xf>
    <xf numFmtId="177" fontId="29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center" vertical="center"/>
    </xf>
    <xf numFmtId="0" fontId="2" fillId="0" borderId="0" xfId="51" applyFont="1" applyFill="1" applyAlignment="1">
      <alignment horizontal="center" vertical="center"/>
      <protection/>
    </xf>
    <xf numFmtId="0" fontId="0" fillId="0" borderId="0" xfId="51" applyFont="1" applyFill="1" applyBorder="1" applyAlignment="1" applyProtection="1">
      <alignment horizontal="left" vertical="center" shrinkToFit="1"/>
      <protection hidden="1"/>
    </xf>
    <xf numFmtId="0" fontId="0" fillId="0" borderId="14" xfId="51" applyFont="1" applyFill="1" applyBorder="1" applyAlignment="1">
      <alignment horizontal="right" vertical="center" shrinkToFit="1"/>
      <protection/>
    </xf>
    <xf numFmtId="0" fontId="4" fillId="0" borderId="10" xfId="51" applyFont="1" applyFill="1" applyBorder="1" applyAlignment="1">
      <alignment horizontal="center" vertical="center"/>
      <protection/>
    </xf>
    <xf numFmtId="0" fontId="4" fillId="0" borderId="10" xfId="51" applyFont="1" applyFill="1" applyBorder="1" applyAlignment="1">
      <alignment horizontal="center" vertical="center"/>
      <protection/>
    </xf>
    <xf numFmtId="0" fontId="28" fillId="0" borderId="10" xfId="51" applyFont="1" applyFill="1" applyBorder="1" applyAlignment="1">
      <alignment horizontal="right" vertical="center"/>
      <protection/>
    </xf>
    <xf numFmtId="177" fontId="29" fillId="0" borderId="10" xfId="51" applyNumberFormat="1" applyFont="1" applyFill="1" applyBorder="1" applyAlignment="1" applyProtection="1">
      <alignment horizontal="center" vertical="center" shrinkToFit="1"/>
      <protection hidden="1"/>
    </xf>
    <xf numFmtId="0" fontId="4" fillId="0" borderId="10" xfId="51" applyFont="1" applyFill="1" applyBorder="1" applyAlignment="1">
      <alignment horizontal="center" vertical="center"/>
      <protection/>
    </xf>
    <xf numFmtId="0" fontId="28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177" fontId="28" fillId="0" borderId="10" xfId="0" applyNumberFormat="1" applyFont="1" applyFill="1" applyBorder="1" applyAlignment="1">
      <alignment horizontal="center" vertical="center"/>
    </xf>
  </cellXfs>
  <cellStyles count="6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2" xfId="48"/>
    <cellStyle name="常规 3" xfId="49"/>
    <cellStyle name="常规 4" xfId="50"/>
    <cellStyle name="常规 5" xfId="51"/>
    <cellStyle name="常规 6" xfId="52"/>
    <cellStyle name="常规 7" xfId="53"/>
    <cellStyle name="常规 8" xfId="54"/>
    <cellStyle name="常规 9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适中" xfId="68"/>
    <cellStyle name="输出" xfId="69"/>
    <cellStyle name="输入" xfId="70"/>
    <cellStyle name="Followed Hyperlink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D10" sqref="D10:E10"/>
    </sheetView>
  </sheetViews>
  <sheetFormatPr defaultColWidth="9.00390625" defaultRowHeight="14.25"/>
  <cols>
    <col min="1" max="1" width="9.50390625" style="1" customWidth="1"/>
    <col min="2" max="2" width="28.625" style="1" customWidth="1"/>
    <col min="3" max="3" width="9.00390625" style="1" customWidth="1"/>
    <col min="4" max="4" width="11.25390625" style="1" customWidth="1"/>
    <col min="5" max="5" width="11.625" style="1" customWidth="1"/>
    <col min="6" max="6" width="11.75390625" style="1" customWidth="1"/>
    <col min="7" max="7" width="9.00390625" style="1" customWidth="1"/>
    <col min="8" max="8" width="11.625" style="1" bestFit="1" customWidth="1"/>
    <col min="9" max="16384" width="9.00390625" style="1" customWidth="1"/>
  </cols>
  <sheetData>
    <row r="1" spans="1:6" ht="39.75" customHeight="1">
      <c r="A1" s="80" t="s">
        <v>0</v>
      </c>
      <c r="B1" s="80"/>
      <c r="C1" s="80"/>
      <c r="D1" s="80"/>
      <c r="E1" s="80"/>
      <c r="F1" s="80"/>
    </row>
    <row r="2" spans="1:6" ht="34.5" customHeight="1">
      <c r="A2" s="1" t="s">
        <v>1</v>
      </c>
      <c r="B2" s="81" t="s">
        <v>55</v>
      </c>
      <c r="C2" s="82"/>
      <c r="D2" s="82"/>
      <c r="E2" s="86" t="s">
        <v>2</v>
      </c>
      <c r="F2" s="86"/>
    </row>
    <row r="3" spans="1:6" s="23" customFormat="1" ht="34.5" customHeight="1">
      <c r="A3" s="83" t="s">
        <v>3</v>
      </c>
      <c r="B3" s="83"/>
      <c r="C3" s="83"/>
      <c r="D3" s="83"/>
      <c r="E3" s="83"/>
      <c r="F3" s="83"/>
    </row>
    <row r="4" spans="1:6" ht="34.5" customHeight="1">
      <c r="A4" s="7" t="s">
        <v>4</v>
      </c>
      <c r="B4" s="38" t="s">
        <v>5</v>
      </c>
      <c r="C4" s="7" t="s">
        <v>6</v>
      </c>
      <c r="D4" s="7" t="s">
        <v>7</v>
      </c>
      <c r="E4" s="7" t="s">
        <v>8</v>
      </c>
      <c r="F4" s="7" t="s">
        <v>9</v>
      </c>
    </row>
    <row r="5" spans="1:6" ht="31.5" customHeight="1">
      <c r="A5" s="47" t="s">
        <v>10</v>
      </c>
      <c r="B5" s="40" t="s">
        <v>11</v>
      </c>
      <c r="C5" s="47" t="s">
        <v>12</v>
      </c>
      <c r="D5" s="47">
        <v>1</v>
      </c>
      <c r="E5" s="48"/>
      <c r="F5" s="49">
        <f>ROUND(D5*E5,0)</f>
        <v>0</v>
      </c>
    </row>
    <row r="6" spans="1:6" ht="31.5" customHeight="1">
      <c r="A6" s="47" t="s">
        <v>13</v>
      </c>
      <c r="B6" s="40" t="s">
        <v>14</v>
      </c>
      <c r="C6" s="47" t="s">
        <v>12</v>
      </c>
      <c r="D6" s="47">
        <v>1</v>
      </c>
      <c r="E6" s="48"/>
      <c r="F6" s="49">
        <f>ROUND(D6*E6,0)</f>
        <v>0</v>
      </c>
    </row>
    <row r="7" spans="1:6" ht="34.5" customHeight="1">
      <c r="A7" s="50" t="s">
        <v>15</v>
      </c>
      <c r="B7" s="41" t="s">
        <v>16</v>
      </c>
      <c r="C7" s="47" t="s">
        <v>12</v>
      </c>
      <c r="D7" s="47">
        <v>1</v>
      </c>
      <c r="E7" s="48"/>
      <c r="F7" s="49">
        <f>ROUND(D7*E7,0)</f>
        <v>0</v>
      </c>
    </row>
    <row r="8" spans="1:6" ht="48.75" customHeight="1">
      <c r="A8" s="47" t="s">
        <v>17</v>
      </c>
      <c r="B8" s="42" t="s">
        <v>80</v>
      </c>
      <c r="C8" s="47" t="s">
        <v>12</v>
      </c>
      <c r="D8" s="47">
        <v>1</v>
      </c>
      <c r="E8" s="48"/>
      <c r="F8" s="49">
        <f>ROUND(D8*E8,0)</f>
        <v>0</v>
      </c>
    </row>
    <row r="9" spans="1:6" ht="31.5" customHeight="1">
      <c r="A9" s="47" t="s">
        <v>18</v>
      </c>
      <c r="B9" s="40" t="s">
        <v>19</v>
      </c>
      <c r="C9" s="47" t="s">
        <v>12</v>
      </c>
      <c r="D9" s="47">
        <v>1</v>
      </c>
      <c r="E9" s="48"/>
      <c r="F9" s="49">
        <f>ROUND(D9*E9,0)</f>
        <v>0</v>
      </c>
    </row>
    <row r="10" spans="1:14" ht="29.25" customHeight="1">
      <c r="A10" s="84" t="s">
        <v>20</v>
      </c>
      <c r="B10" s="84"/>
      <c r="C10" s="84"/>
      <c r="D10" s="85">
        <f>ROUND(SUM(F5:F9),0)</f>
        <v>0</v>
      </c>
      <c r="E10" s="85"/>
      <c r="F10" s="46" t="s">
        <v>21</v>
      </c>
      <c r="G10" s="24"/>
      <c r="H10" s="24"/>
      <c r="I10" s="24"/>
      <c r="J10" s="24"/>
      <c r="K10" s="24"/>
      <c r="L10" s="24"/>
      <c r="M10" s="24"/>
      <c r="N10" s="24"/>
    </row>
    <row r="11" ht="32.25" customHeight="1"/>
    <row r="12" ht="25.5" customHeight="1">
      <c r="A12" s="25"/>
    </row>
  </sheetData>
  <sheetProtection password="CD69" sheet="1"/>
  <protectedRanges>
    <protectedRange sqref="E5:E9" name="区域1"/>
  </protectedRanges>
  <mergeCells count="6">
    <mergeCell ref="A1:F1"/>
    <mergeCell ref="B2:D2"/>
    <mergeCell ref="A3:F3"/>
    <mergeCell ref="A10:C10"/>
    <mergeCell ref="D10:E10"/>
    <mergeCell ref="E2:F2"/>
  </mergeCells>
  <printOptions horizontalCentered="1"/>
  <pageMargins left="0.7086614173228347" right="0.7086614173228347" top="0.7480314960629921" bottom="1.3385826771653544" header="0.31496062992125984" footer="3.5039370078740157"/>
  <pageSetup fitToHeight="0" horizontalDpi="600" verticalDpi="600" orientation="portrait" paperSize="9" r:id="rId1"/>
  <headerFooter>
    <oddFooter>&amp;L&amp;"宋体,加粗"&amp;11投标书签署人签字：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13">
      <selection activeCell="D24" sqref="D24:E24"/>
    </sheetView>
  </sheetViews>
  <sheetFormatPr defaultColWidth="9.00390625" defaultRowHeight="14.25"/>
  <cols>
    <col min="1" max="1" width="9.125" style="1" customWidth="1"/>
    <col min="2" max="2" width="27.625" style="18" customWidth="1"/>
    <col min="3" max="3" width="8.625" style="1" customWidth="1"/>
    <col min="4" max="4" width="10.875" style="19" customWidth="1"/>
    <col min="5" max="6" width="11.25390625" style="6" customWidth="1"/>
    <col min="7" max="7" width="12.25390625" style="1" customWidth="1"/>
    <col min="8" max="16384" width="9.00390625" style="1" customWidth="1"/>
  </cols>
  <sheetData>
    <row r="1" spans="1:6" ht="39.75" customHeight="1">
      <c r="A1" s="80" t="s">
        <v>0</v>
      </c>
      <c r="B1" s="80"/>
      <c r="C1" s="80"/>
      <c r="D1" s="80"/>
      <c r="E1" s="80"/>
      <c r="F1" s="80"/>
    </row>
    <row r="2" spans="1:6" ht="34.5" customHeight="1">
      <c r="A2" s="20" t="s">
        <v>1</v>
      </c>
      <c r="B2" s="87" t="str">
        <f>'第100章'!B2</f>
        <v>门头沟区大镇路(K0+000～K4+073)大修工程</v>
      </c>
      <c r="C2" s="87"/>
      <c r="D2" s="87"/>
      <c r="E2" s="88" t="s">
        <v>22</v>
      </c>
      <c r="F2" s="88"/>
    </row>
    <row r="3" spans="1:6" ht="34.5" customHeight="1">
      <c r="A3" s="83" t="s">
        <v>23</v>
      </c>
      <c r="B3" s="83"/>
      <c r="C3" s="83"/>
      <c r="D3" s="83"/>
      <c r="E3" s="83"/>
      <c r="F3" s="83"/>
    </row>
    <row r="4" spans="1:6" ht="27.75" customHeight="1">
      <c r="A4" s="7" t="s">
        <v>4</v>
      </c>
      <c r="B4" s="21" t="s">
        <v>5</v>
      </c>
      <c r="C4" s="7" t="s">
        <v>6</v>
      </c>
      <c r="D4" s="22" t="s">
        <v>7</v>
      </c>
      <c r="E4" s="8" t="s">
        <v>8</v>
      </c>
      <c r="F4" s="8" t="s">
        <v>9</v>
      </c>
    </row>
    <row r="5" spans="1:7" ht="27.75" customHeight="1">
      <c r="A5" s="51" t="s">
        <v>92</v>
      </c>
      <c r="B5" s="52" t="s">
        <v>74</v>
      </c>
      <c r="C5" s="51"/>
      <c r="D5" s="53"/>
      <c r="E5" s="54"/>
      <c r="F5" s="49"/>
      <c r="G5" s="37"/>
    </row>
    <row r="6" spans="1:7" ht="27.75" customHeight="1">
      <c r="A6" s="51" t="s">
        <v>24</v>
      </c>
      <c r="B6" s="52" t="s">
        <v>75</v>
      </c>
      <c r="C6" s="55" t="s">
        <v>94</v>
      </c>
      <c r="D6" s="43">
        <v>525</v>
      </c>
      <c r="E6" s="56"/>
      <c r="F6" s="49">
        <f>ROUND(D6*E6,0)</f>
        <v>0</v>
      </c>
      <c r="G6" s="37"/>
    </row>
    <row r="7" spans="1:7" ht="27.75" customHeight="1">
      <c r="A7" s="51" t="s">
        <v>25</v>
      </c>
      <c r="B7" s="52" t="s">
        <v>76</v>
      </c>
      <c r="C7" s="55" t="s">
        <v>94</v>
      </c>
      <c r="D7" s="57">
        <v>224</v>
      </c>
      <c r="E7" s="56"/>
      <c r="F7" s="49">
        <f aca="true" t="shared" si="0" ref="F7:F23">ROUND(D7*E7,0)</f>
        <v>0</v>
      </c>
      <c r="G7" s="37"/>
    </row>
    <row r="8" spans="1:7" ht="27.75" customHeight="1">
      <c r="A8" s="55" t="s">
        <v>95</v>
      </c>
      <c r="B8" s="52" t="s">
        <v>59</v>
      </c>
      <c r="C8" s="55" t="s">
        <v>94</v>
      </c>
      <c r="D8" s="57">
        <v>17948</v>
      </c>
      <c r="E8" s="56"/>
      <c r="F8" s="49">
        <f t="shared" si="0"/>
        <v>0</v>
      </c>
      <c r="G8" s="37"/>
    </row>
    <row r="9" spans="1:7" ht="27.75" customHeight="1">
      <c r="A9" s="51" t="s">
        <v>87</v>
      </c>
      <c r="B9" s="52" t="s">
        <v>57</v>
      </c>
      <c r="C9" s="58"/>
      <c r="D9" s="57"/>
      <c r="E9" s="56"/>
      <c r="F9" s="49"/>
      <c r="G9" s="37"/>
    </row>
    <row r="10" spans="1:7" ht="27.75" customHeight="1">
      <c r="A10" s="58" t="s">
        <v>96</v>
      </c>
      <c r="B10" s="52" t="s">
        <v>58</v>
      </c>
      <c r="C10" s="58" t="s">
        <v>48</v>
      </c>
      <c r="D10" s="57">
        <v>8276</v>
      </c>
      <c r="E10" s="56"/>
      <c r="F10" s="49">
        <f t="shared" si="0"/>
        <v>0</v>
      </c>
      <c r="G10" s="39"/>
    </row>
    <row r="11" spans="1:6" ht="27.75" customHeight="1">
      <c r="A11" s="58" t="s">
        <v>97</v>
      </c>
      <c r="B11" s="59" t="s">
        <v>98</v>
      </c>
      <c r="C11" s="58"/>
      <c r="D11" s="60"/>
      <c r="E11" s="56"/>
      <c r="F11" s="49"/>
    </row>
    <row r="12" spans="1:6" ht="27.75" customHeight="1">
      <c r="A12" s="58" t="s">
        <v>96</v>
      </c>
      <c r="B12" s="61" t="s">
        <v>88</v>
      </c>
      <c r="C12" s="55" t="s">
        <v>94</v>
      </c>
      <c r="D12" s="60">
        <f>30668+223</f>
        <v>30891</v>
      </c>
      <c r="E12" s="56"/>
      <c r="F12" s="49">
        <f t="shared" si="0"/>
        <v>0</v>
      </c>
    </row>
    <row r="13" spans="1:6" ht="27.75" customHeight="1">
      <c r="A13" s="58" t="s">
        <v>99</v>
      </c>
      <c r="B13" s="61" t="s">
        <v>100</v>
      </c>
      <c r="C13" s="55" t="s">
        <v>94</v>
      </c>
      <c r="D13" s="60">
        <f>17948+447</f>
        <v>18395</v>
      </c>
      <c r="E13" s="56"/>
      <c r="F13" s="49">
        <f t="shared" si="0"/>
        <v>0</v>
      </c>
    </row>
    <row r="14" spans="1:6" ht="27.75" customHeight="1">
      <c r="A14" s="62" t="s">
        <v>49</v>
      </c>
      <c r="B14" s="63" t="s">
        <v>50</v>
      </c>
      <c r="C14" s="64"/>
      <c r="D14" s="65"/>
      <c r="E14" s="56"/>
      <c r="F14" s="49"/>
    </row>
    <row r="15" spans="1:6" ht="27.75" customHeight="1">
      <c r="A15" s="62" t="s">
        <v>25</v>
      </c>
      <c r="B15" s="63" t="s">
        <v>51</v>
      </c>
      <c r="C15" s="64" t="s">
        <v>52</v>
      </c>
      <c r="D15" s="65">
        <v>2547</v>
      </c>
      <c r="E15" s="56"/>
      <c r="F15" s="49">
        <f t="shared" si="0"/>
        <v>0</v>
      </c>
    </row>
    <row r="16" spans="1:6" ht="27.75" customHeight="1">
      <c r="A16" s="66" t="s">
        <v>26</v>
      </c>
      <c r="B16" s="67" t="s">
        <v>27</v>
      </c>
      <c r="C16" s="66" t="s">
        <v>47</v>
      </c>
      <c r="D16" s="53"/>
      <c r="E16" s="56"/>
      <c r="F16" s="49"/>
    </row>
    <row r="17" spans="1:6" ht="27.75" customHeight="1">
      <c r="A17" s="55" t="s">
        <v>96</v>
      </c>
      <c r="B17" s="68" t="s">
        <v>101</v>
      </c>
      <c r="C17" s="55" t="s">
        <v>94</v>
      </c>
      <c r="D17" s="60">
        <v>17948</v>
      </c>
      <c r="E17" s="56"/>
      <c r="F17" s="49">
        <f t="shared" si="0"/>
        <v>0</v>
      </c>
    </row>
    <row r="18" spans="1:6" ht="27.75" customHeight="1">
      <c r="A18" s="58" t="s">
        <v>99</v>
      </c>
      <c r="B18" s="68" t="s">
        <v>89</v>
      </c>
      <c r="C18" s="55" t="s">
        <v>94</v>
      </c>
      <c r="D18" s="60">
        <v>124</v>
      </c>
      <c r="E18" s="56"/>
      <c r="F18" s="49">
        <f t="shared" si="0"/>
        <v>0</v>
      </c>
    </row>
    <row r="19" spans="1:6" ht="27.75" customHeight="1">
      <c r="A19" s="51" t="s">
        <v>90</v>
      </c>
      <c r="B19" s="52" t="s">
        <v>93</v>
      </c>
      <c r="C19" s="51"/>
      <c r="D19" s="57"/>
      <c r="E19" s="56"/>
      <c r="F19" s="49"/>
    </row>
    <row r="20" spans="1:6" ht="27.75" customHeight="1">
      <c r="A20" s="51" t="s">
        <v>24</v>
      </c>
      <c r="B20" s="69" t="s">
        <v>60</v>
      </c>
      <c r="C20" s="51" t="s">
        <v>48</v>
      </c>
      <c r="D20" s="57">
        <f>460+230+100+1020+630</f>
        <v>2440</v>
      </c>
      <c r="E20" s="56"/>
      <c r="F20" s="49">
        <f t="shared" si="0"/>
        <v>0</v>
      </c>
    </row>
    <row r="21" spans="1:6" ht="27.75" customHeight="1">
      <c r="A21" s="51" t="s">
        <v>54</v>
      </c>
      <c r="B21" s="52" t="s">
        <v>61</v>
      </c>
      <c r="C21" s="51" t="s">
        <v>48</v>
      </c>
      <c r="D21" s="57">
        <f>270+1170+110+140+173+2173</f>
        <v>4036</v>
      </c>
      <c r="E21" s="56"/>
      <c r="F21" s="49">
        <f t="shared" si="0"/>
        <v>0</v>
      </c>
    </row>
    <row r="22" spans="1:6" ht="27.75" customHeight="1">
      <c r="A22" s="70" t="s">
        <v>91</v>
      </c>
      <c r="B22" s="68" t="s">
        <v>62</v>
      </c>
      <c r="C22" s="55" t="s">
        <v>47</v>
      </c>
      <c r="D22" s="60"/>
      <c r="E22" s="56"/>
      <c r="F22" s="49"/>
    </row>
    <row r="23" spans="1:6" ht="27.75" customHeight="1">
      <c r="A23" s="55" t="s">
        <v>96</v>
      </c>
      <c r="B23" s="68" t="s">
        <v>102</v>
      </c>
      <c r="C23" s="55" t="s">
        <v>103</v>
      </c>
      <c r="D23" s="60">
        <f>170+60+50+100+100</f>
        <v>480</v>
      </c>
      <c r="E23" s="56"/>
      <c r="F23" s="49">
        <f t="shared" si="0"/>
        <v>0</v>
      </c>
    </row>
    <row r="24" spans="1:6" ht="27.75" customHeight="1">
      <c r="A24" s="84" t="s">
        <v>28</v>
      </c>
      <c r="B24" s="84"/>
      <c r="C24" s="84"/>
      <c r="D24" s="89">
        <f>ROUND(SUM(F5:F23),0)</f>
        <v>0</v>
      </c>
      <c r="E24" s="89"/>
      <c r="F24" s="45" t="s">
        <v>21</v>
      </c>
    </row>
    <row r="25" ht="38.25" customHeight="1"/>
    <row r="26" ht="38.25" customHeight="1"/>
  </sheetData>
  <sheetProtection password="CD69" sheet="1"/>
  <protectedRanges>
    <protectedRange sqref="E6:E8 E10 E12:E13 E15 E17:E18 E20:E21 E23" name="区域1"/>
  </protectedRanges>
  <mergeCells count="6">
    <mergeCell ref="A1:F1"/>
    <mergeCell ref="B2:D2"/>
    <mergeCell ref="E2:F2"/>
    <mergeCell ref="A3:F3"/>
    <mergeCell ref="A24:C24"/>
    <mergeCell ref="D24:E24"/>
  </mergeCells>
  <printOptions horizontalCentered="1"/>
  <pageMargins left="0.7480314960629921" right="0.7480314960629921" top="0.31496062992125984" bottom="1.299212598425197" header="0.1968503937007874" footer="0.7874015748031497"/>
  <pageSetup fitToHeight="0" fitToWidth="1" horizontalDpi="600" verticalDpi="600" orientation="portrait" paperSize="9" r:id="rId1"/>
  <headerFooter alignWithMargins="0">
    <oddFooter>&amp;L&amp;"宋体,加粗"&amp;11投标书签署人签字：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6">
      <selection activeCell="D24" sqref="D24:E24"/>
    </sheetView>
  </sheetViews>
  <sheetFormatPr defaultColWidth="9.00390625" defaultRowHeight="14.25"/>
  <cols>
    <col min="1" max="1" width="9.125" style="33" customWidth="1"/>
    <col min="2" max="2" width="27.625" style="26" customWidth="1"/>
    <col min="3" max="3" width="8.75390625" style="26" customWidth="1"/>
    <col min="4" max="4" width="11.625" style="34" customWidth="1"/>
    <col min="5" max="5" width="10.25390625" style="35" customWidth="1"/>
    <col min="6" max="6" width="11.625" style="35" customWidth="1"/>
    <col min="7" max="16384" width="9.00390625" style="26" customWidth="1"/>
  </cols>
  <sheetData>
    <row r="1" spans="1:6" ht="30.75" customHeight="1">
      <c r="A1" s="90" t="s">
        <v>0</v>
      </c>
      <c r="B1" s="90"/>
      <c r="C1" s="90"/>
      <c r="D1" s="90"/>
      <c r="E1" s="90"/>
      <c r="F1" s="90"/>
    </row>
    <row r="2" spans="1:6" ht="27.75" customHeight="1">
      <c r="A2" s="27" t="s">
        <v>1</v>
      </c>
      <c r="B2" s="91" t="str">
        <f>'第100章'!B2</f>
        <v>门头沟区大镇路(K0+000～K4+073)大修工程</v>
      </c>
      <c r="C2" s="91"/>
      <c r="D2" s="91"/>
      <c r="E2" s="92" t="s">
        <v>22</v>
      </c>
      <c r="F2" s="92"/>
    </row>
    <row r="3" spans="1:6" ht="30" customHeight="1">
      <c r="A3" s="93" t="s">
        <v>29</v>
      </c>
      <c r="B3" s="93"/>
      <c r="C3" s="93"/>
      <c r="D3" s="93"/>
      <c r="E3" s="93"/>
      <c r="F3" s="93"/>
    </row>
    <row r="4" spans="1:6" ht="27.75" customHeight="1">
      <c r="A4" s="28" t="s">
        <v>4</v>
      </c>
      <c r="B4" s="29" t="s">
        <v>5</v>
      </c>
      <c r="C4" s="29" t="s">
        <v>6</v>
      </c>
      <c r="D4" s="30" t="s">
        <v>7</v>
      </c>
      <c r="E4" s="31" t="s">
        <v>8</v>
      </c>
      <c r="F4" s="31" t="s">
        <v>9</v>
      </c>
    </row>
    <row r="5" spans="1:6" ht="27.75" customHeight="1">
      <c r="A5" s="70" t="s">
        <v>112</v>
      </c>
      <c r="B5" s="68" t="s">
        <v>77</v>
      </c>
      <c r="C5" s="55" t="s">
        <v>47</v>
      </c>
      <c r="D5" s="71"/>
      <c r="E5" s="72"/>
      <c r="F5" s="73"/>
    </row>
    <row r="6" spans="1:6" ht="27.75" customHeight="1">
      <c r="A6" s="55" t="s">
        <v>96</v>
      </c>
      <c r="B6" s="68" t="s">
        <v>79</v>
      </c>
      <c r="C6" s="55" t="s">
        <v>94</v>
      </c>
      <c r="D6" s="60">
        <v>17948</v>
      </c>
      <c r="E6" s="56"/>
      <c r="F6" s="49">
        <f>ROUND(D6*E6,0)</f>
        <v>0</v>
      </c>
    </row>
    <row r="7" spans="1:6" ht="27.75" customHeight="1">
      <c r="A7" s="70" t="s">
        <v>104</v>
      </c>
      <c r="B7" s="68" t="s">
        <v>64</v>
      </c>
      <c r="C7" s="55"/>
      <c r="D7" s="60"/>
      <c r="E7" s="56"/>
      <c r="F7" s="49"/>
    </row>
    <row r="8" spans="1:6" ht="27.75" customHeight="1">
      <c r="A8" s="55" t="s">
        <v>96</v>
      </c>
      <c r="B8" s="68" t="s">
        <v>105</v>
      </c>
      <c r="C8" s="55" t="s">
        <v>94</v>
      </c>
      <c r="D8" s="54">
        <f>17948+574</f>
        <v>18522</v>
      </c>
      <c r="E8" s="56"/>
      <c r="F8" s="49">
        <f aca="true" t="shared" si="0" ref="F8:F23">ROUND(D8*E8,0)</f>
        <v>0</v>
      </c>
    </row>
    <row r="9" spans="1:6" ht="27.75" customHeight="1">
      <c r="A9" s="55" t="s">
        <v>99</v>
      </c>
      <c r="B9" s="68" t="s">
        <v>106</v>
      </c>
      <c r="C9" s="55" t="s">
        <v>94</v>
      </c>
      <c r="D9" s="54">
        <v>17948</v>
      </c>
      <c r="E9" s="56"/>
      <c r="F9" s="49">
        <f t="shared" si="0"/>
        <v>0</v>
      </c>
    </row>
    <row r="10" spans="1:6" ht="27.75" customHeight="1">
      <c r="A10" s="55" t="s">
        <v>113</v>
      </c>
      <c r="B10" s="74" t="s">
        <v>114</v>
      </c>
      <c r="C10" s="55" t="s">
        <v>47</v>
      </c>
      <c r="D10" s="60"/>
      <c r="E10" s="56"/>
      <c r="F10" s="49"/>
    </row>
    <row r="11" spans="1:7" ht="27.75" customHeight="1">
      <c r="A11" s="55" t="s">
        <v>96</v>
      </c>
      <c r="B11" s="68" t="s">
        <v>107</v>
      </c>
      <c r="C11" s="55" t="s">
        <v>94</v>
      </c>
      <c r="D11" s="60">
        <f>31193+350</f>
        <v>31543</v>
      </c>
      <c r="E11" s="56"/>
      <c r="F11" s="49">
        <f t="shared" si="0"/>
        <v>0</v>
      </c>
      <c r="G11" s="39"/>
    </row>
    <row r="12" spans="1:7" ht="27.75" customHeight="1">
      <c r="A12" s="55" t="s">
        <v>123</v>
      </c>
      <c r="B12" s="68" t="s">
        <v>67</v>
      </c>
      <c r="C12" s="55" t="s">
        <v>48</v>
      </c>
      <c r="D12" s="60">
        <v>1230</v>
      </c>
      <c r="E12" s="56"/>
      <c r="F12" s="49">
        <f t="shared" si="0"/>
        <v>0</v>
      </c>
      <c r="G12" s="39"/>
    </row>
    <row r="13" spans="1:7" ht="27.75" customHeight="1">
      <c r="A13" s="55" t="s">
        <v>115</v>
      </c>
      <c r="B13" s="74" t="s">
        <v>116</v>
      </c>
      <c r="C13" s="55" t="s">
        <v>47</v>
      </c>
      <c r="D13" s="60"/>
      <c r="E13" s="56"/>
      <c r="F13" s="49"/>
      <c r="G13" s="32"/>
    </row>
    <row r="14" spans="1:7" ht="27.75" customHeight="1">
      <c r="A14" s="55" t="s">
        <v>96</v>
      </c>
      <c r="B14" s="68" t="s">
        <v>108</v>
      </c>
      <c r="C14" s="55" t="s">
        <v>94</v>
      </c>
      <c r="D14" s="60">
        <f>31193+350</f>
        <v>31543</v>
      </c>
      <c r="E14" s="56"/>
      <c r="F14" s="49">
        <f t="shared" si="0"/>
        <v>0</v>
      </c>
      <c r="G14" s="39"/>
    </row>
    <row r="15" spans="1:6" ht="27.75" customHeight="1">
      <c r="A15" s="70" t="s">
        <v>124</v>
      </c>
      <c r="B15" s="68" t="s">
        <v>65</v>
      </c>
      <c r="C15" s="55" t="s">
        <v>47</v>
      </c>
      <c r="D15" s="60"/>
      <c r="E15" s="56"/>
      <c r="F15" s="49"/>
    </row>
    <row r="16" spans="1:7" ht="27.75" customHeight="1">
      <c r="A16" s="55" t="s">
        <v>96</v>
      </c>
      <c r="B16" s="68" t="s">
        <v>109</v>
      </c>
      <c r="C16" s="55" t="s">
        <v>94</v>
      </c>
      <c r="D16" s="60">
        <v>31193</v>
      </c>
      <c r="E16" s="56"/>
      <c r="F16" s="49">
        <f t="shared" si="0"/>
        <v>0</v>
      </c>
      <c r="G16" s="39"/>
    </row>
    <row r="17" spans="1:6" ht="27.75" customHeight="1">
      <c r="A17" s="55" t="s">
        <v>117</v>
      </c>
      <c r="B17" s="74" t="s">
        <v>118</v>
      </c>
      <c r="C17" s="55" t="s">
        <v>47</v>
      </c>
      <c r="D17" s="60"/>
      <c r="E17" s="56"/>
      <c r="F17" s="49"/>
    </row>
    <row r="18" spans="1:6" ht="27.75" customHeight="1">
      <c r="A18" s="55" t="s">
        <v>96</v>
      </c>
      <c r="B18" s="68" t="s">
        <v>66</v>
      </c>
      <c r="C18" s="55" t="s">
        <v>94</v>
      </c>
      <c r="D18" s="60">
        <f>31193+350</f>
        <v>31543</v>
      </c>
      <c r="E18" s="56"/>
      <c r="F18" s="49">
        <f t="shared" si="0"/>
        <v>0</v>
      </c>
    </row>
    <row r="19" spans="1:6" ht="27.75" customHeight="1">
      <c r="A19" s="55" t="s">
        <v>119</v>
      </c>
      <c r="B19" s="68" t="s">
        <v>78</v>
      </c>
      <c r="C19" s="55"/>
      <c r="D19" s="60"/>
      <c r="E19" s="56"/>
      <c r="F19" s="49"/>
    </row>
    <row r="20" spans="1:6" ht="27.75" customHeight="1">
      <c r="A20" s="55" t="s">
        <v>96</v>
      </c>
      <c r="B20" s="68" t="s">
        <v>68</v>
      </c>
      <c r="C20" s="55" t="s">
        <v>94</v>
      </c>
      <c r="D20" s="60">
        <v>224</v>
      </c>
      <c r="E20" s="56"/>
      <c r="F20" s="49">
        <f t="shared" si="0"/>
        <v>0</v>
      </c>
    </row>
    <row r="21" spans="1:7" ht="27.75" customHeight="1">
      <c r="A21" s="55" t="s">
        <v>120</v>
      </c>
      <c r="B21" s="68" t="s">
        <v>110</v>
      </c>
      <c r="C21" s="55" t="s">
        <v>121</v>
      </c>
      <c r="D21" s="60">
        <v>1489</v>
      </c>
      <c r="E21" s="56"/>
      <c r="F21" s="49">
        <f t="shared" si="0"/>
        <v>0</v>
      </c>
      <c r="G21" s="39"/>
    </row>
    <row r="22" spans="1:6" ht="27.75" customHeight="1">
      <c r="A22" s="55" t="s">
        <v>122</v>
      </c>
      <c r="B22" s="68" t="s">
        <v>53</v>
      </c>
      <c r="C22" s="55" t="s">
        <v>47</v>
      </c>
      <c r="D22" s="60"/>
      <c r="E22" s="56"/>
      <c r="F22" s="49"/>
    </row>
    <row r="23" spans="1:7" ht="27.75" customHeight="1">
      <c r="A23" s="55" t="s">
        <v>96</v>
      </c>
      <c r="B23" s="68" t="s">
        <v>111</v>
      </c>
      <c r="C23" s="55" t="s">
        <v>103</v>
      </c>
      <c r="D23" s="60">
        <v>8276</v>
      </c>
      <c r="E23" s="56"/>
      <c r="F23" s="49">
        <f t="shared" si="0"/>
        <v>0</v>
      </c>
      <c r="G23" s="39"/>
    </row>
    <row r="24" spans="1:6" ht="27.75" customHeight="1">
      <c r="A24" s="84" t="s">
        <v>30</v>
      </c>
      <c r="B24" s="84"/>
      <c r="C24" s="84"/>
      <c r="D24" s="89">
        <f>ROUND(SUM(F5:F23),0)</f>
        <v>0</v>
      </c>
      <c r="E24" s="89"/>
      <c r="F24" s="45" t="s">
        <v>21</v>
      </c>
    </row>
  </sheetData>
  <sheetProtection password="CD69" sheet="1"/>
  <protectedRanges>
    <protectedRange sqref="E6 E8:E9 E11:E12 E14 E16 E18 E20:E21 E23" name="区域1"/>
  </protectedRanges>
  <mergeCells count="6">
    <mergeCell ref="A1:F1"/>
    <mergeCell ref="B2:D2"/>
    <mergeCell ref="E2:F2"/>
    <mergeCell ref="A3:F3"/>
    <mergeCell ref="A24:C24"/>
    <mergeCell ref="D24:E24"/>
  </mergeCells>
  <printOptions horizontalCentered="1"/>
  <pageMargins left="0.7480314960629921" right="0.7480314960629921" top="0.4724409448818898" bottom="1.3385826771653544" header="0.31496062992125984" footer="0.9055118110236221"/>
  <pageSetup horizontalDpi="600" verticalDpi="600" orientation="portrait" paperSize="9" r:id="rId1"/>
  <headerFooter alignWithMargins="0">
    <oddFooter>&amp;L&amp;"宋体,加粗"&amp;11投标书签署人签字：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D7" sqref="D7:E7"/>
    </sheetView>
  </sheetViews>
  <sheetFormatPr defaultColWidth="9.00390625" defaultRowHeight="14.25"/>
  <cols>
    <col min="1" max="1" width="9.125" style="9" customWidth="1"/>
    <col min="2" max="2" width="27.625" style="10" customWidth="1"/>
    <col min="3" max="3" width="8.75390625" style="10" customWidth="1"/>
    <col min="4" max="4" width="11.625" style="11" customWidth="1"/>
    <col min="5" max="6" width="11.625" style="12" customWidth="1"/>
    <col min="7" max="16384" width="9.00390625" style="10" customWidth="1"/>
  </cols>
  <sheetData>
    <row r="1" spans="1:6" ht="39.75" customHeight="1">
      <c r="A1" s="94" t="s">
        <v>0</v>
      </c>
      <c r="B1" s="94"/>
      <c r="C1" s="94"/>
      <c r="D1" s="94"/>
      <c r="E1" s="94"/>
      <c r="F1" s="94"/>
    </row>
    <row r="2" spans="1:6" ht="34.5" customHeight="1">
      <c r="A2" s="13" t="s">
        <v>1</v>
      </c>
      <c r="B2" s="95" t="str">
        <f>'第100章'!B2</f>
        <v>门头沟区大镇路(K0+000～K4+073)大修工程</v>
      </c>
      <c r="C2" s="95"/>
      <c r="D2" s="95"/>
      <c r="E2" s="96" t="s">
        <v>22</v>
      </c>
      <c r="F2" s="96"/>
    </row>
    <row r="3" spans="1:6" ht="34.5" customHeight="1">
      <c r="A3" s="97" t="s">
        <v>81</v>
      </c>
      <c r="B3" s="98"/>
      <c r="C3" s="98"/>
      <c r="D3" s="98"/>
      <c r="E3" s="98"/>
      <c r="F3" s="98"/>
    </row>
    <row r="4" spans="1:6" ht="34.5" customHeight="1">
      <c r="A4" s="14" t="s">
        <v>4</v>
      </c>
      <c r="B4" s="15" t="s">
        <v>5</v>
      </c>
      <c r="C4" s="15" t="s">
        <v>6</v>
      </c>
      <c r="D4" s="16" t="s">
        <v>7</v>
      </c>
      <c r="E4" s="17" t="s">
        <v>8</v>
      </c>
      <c r="F4" s="17" t="s">
        <v>9</v>
      </c>
    </row>
    <row r="5" spans="1:8" ht="34.5" customHeight="1">
      <c r="A5" s="70" t="s">
        <v>126</v>
      </c>
      <c r="B5" s="68" t="s">
        <v>82</v>
      </c>
      <c r="C5" s="70" t="s">
        <v>83</v>
      </c>
      <c r="D5" s="75">
        <v>37</v>
      </c>
      <c r="E5" s="77"/>
      <c r="F5" s="49">
        <f>ROUND(D5*E5,0)</f>
        <v>0</v>
      </c>
      <c r="G5" s="36"/>
      <c r="H5" s="36"/>
    </row>
    <row r="6" spans="1:6" ht="34.5" customHeight="1">
      <c r="A6" s="70" t="s">
        <v>125</v>
      </c>
      <c r="B6" s="68" t="s">
        <v>84</v>
      </c>
      <c r="C6" s="70" t="s">
        <v>83</v>
      </c>
      <c r="D6" s="75">
        <v>5</v>
      </c>
      <c r="E6" s="77"/>
      <c r="F6" s="49">
        <f>ROUND(D6*E6,0)</f>
        <v>0</v>
      </c>
    </row>
    <row r="7" spans="1:6" ht="34.5" customHeight="1">
      <c r="A7" s="99" t="s">
        <v>85</v>
      </c>
      <c r="B7" s="99"/>
      <c r="C7" s="99"/>
      <c r="D7" s="100">
        <f>ROUND(SUM(F5:F6),0)</f>
        <v>0</v>
      </c>
      <c r="E7" s="100"/>
      <c r="F7" s="44" t="s">
        <v>21</v>
      </c>
    </row>
  </sheetData>
  <sheetProtection password="CD69" sheet="1"/>
  <protectedRanges>
    <protectedRange sqref="E5:E6" name="区域1"/>
  </protectedRanges>
  <mergeCells count="6">
    <mergeCell ref="A1:F1"/>
    <mergeCell ref="B2:D2"/>
    <mergeCell ref="E2:F2"/>
    <mergeCell ref="A3:F3"/>
    <mergeCell ref="A7:C7"/>
    <mergeCell ref="D7:E7"/>
  </mergeCells>
  <printOptions horizontalCentered="1"/>
  <pageMargins left="0.7086614173228347" right="0.7086614173228347" top="0.7480314960629921" bottom="0.7480314960629921" header="0.31496062992125984" footer="2.0866141732283467"/>
  <pageSetup horizontalDpi="600" verticalDpi="600" orientation="portrait" paperSize="9" r:id="rId1"/>
  <headerFooter>
    <oddFooter>&amp;L&amp;"宋体,加粗"&amp;11投标书签署人签字：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3">
      <selection activeCell="D11" sqref="D11:E11"/>
    </sheetView>
  </sheetViews>
  <sheetFormatPr defaultColWidth="9.00390625" defaultRowHeight="14.25"/>
  <cols>
    <col min="1" max="1" width="9.125" style="9" customWidth="1"/>
    <col min="2" max="2" width="27.625" style="10" customWidth="1"/>
    <col min="3" max="3" width="8.75390625" style="10" customWidth="1"/>
    <col min="4" max="4" width="11.625" style="11" customWidth="1"/>
    <col min="5" max="6" width="11.625" style="12" customWidth="1"/>
    <col min="7" max="16384" width="9.00390625" style="10" customWidth="1"/>
  </cols>
  <sheetData>
    <row r="1" spans="1:6" ht="39.75" customHeight="1">
      <c r="A1" s="94" t="s">
        <v>0</v>
      </c>
      <c r="B1" s="94"/>
      <c r="C1" s="94"/>
      <c r="D1" s="94"/>
      <c r="E1" s="94"/>
      <c r="F1" s="94"/>
    </row>
    <row r="2" spans="1:6" ht="34.5" customHeight="1">
      <c r="A2" s="13" t="s">
        <v>1</v>
      </c>
      <c r="B2" s="95" t="str">
        <f>'第100章'!B2</f>
        <v>门头沟区大镇路(K0+000～K4+073)大修工程</v>
      </c>
      <c r="C2" s="95"/>
      <c r="D2" s="95"/>
      <c r="E2" s="96" t="s">
        <v>22</v>
      </c>
      <c r="F2" s="96"/>
    </row>
    <row r="3" spans="1:6" ht="34.5" customHeight="1">
      <c r="A3" s="101" t="s">
        <v>63</v>
      </c>
      <c r="B3" s="98"/>
      <c r="C3" s="98"/>
      <c r="D3" s="98"/>
      <c r="E3" s="98"/>
      <c r="F3" s="98"/>
    </row>
    <row r="4" spans="1:6" ht="34.5" customHeight="1">
      <c r="A4" s="14" t="s">
        <v>4</v>
      </c>
      <c r="B4" s="15" t="s">
        <v>5</v>
      </c>
      <c r="C4" s="15" t="s">
        <v>6</v>
      </c>
      <c r="D4" s="16" t="s">
        <v>7</v>
      </c>
      <c r="E4" s="17" t="s">
        <v>8</v>
      </c>
      <c r="F4" s="17" t="s">
        <v>9</v>
      </c>
    </row>
    <row r="5" spans="1:8" ht="34.5" customHeight="1">
      <c r="A5" s="70" t="s">
        <v>127</v>
      </c>
      <c r="B5" s="68" t="s">
        <v>69</v>
      </c>
      <c r="C5" s="55" t="s">
        <v>121</v>
      </c>
      <c r="D5" s="60">
        <v>2025</v>
      </c>
      <c r="E5" s="78"/>
      <c r="F5" s="49">
        <f>ROUND(D5*E5,0)</f>
        <v>0</v>
      </c>
      <c r="G5" s="36"/>
      <c r="H5" s="36"/>
    </row>
    <row r="6" spans="1:6" ht="34.5" customHeight="1">
      <c r="A6" s="70" t="s">
        <v>128</v>
      </c>
      <c r="B6" s="68" t="s">
        <v>70</v>
      </c>
      <c r="C6" s="55" t="s">
        <v>121</v>
      </c>
      <c r="D6" s="60">
        <v>2025</v>
      </c>
      <c r="E6" s="79"/>
      <c r="F6" s="49">
        <f>ROUND(D6*E6,0)</f>
        <v>0</v>
      </c>
    </row>
    <row r="7" spans="1:6" ht="34.5" customHeight="1">
      <c r="A7" s="70" t="s">
        <v>129</v>
      </c>
      <c r="B7" s="68" t="s">
        <v>71</v>
      </c>
      <c r="C7" s="55"/>
      <c r="D7" s="60"/>
      <c r="E7" s="79"/>
      <c r="F7" s="49"/>
    </row>
    <row r="8" spans="1:8" ht="34.5" customHeight="1">
      <c r="A8" s="55" t="s">
        <v>96</v>
      </c>
      <c r="B8" s="68" t="s">
        <v>130</v>
      </c>
      <c r="C8" s="55" t="s">
        <v>73</v>
      </c>
      <c r="D8" s="60">
        <v>56</v>
      </c>
      <c r="E8" s="79"/>
      <c r="F8" s="49">
        <f>ROUND(D8*E8,0)</f>
        <v>0</v>
      </c>
      <c r="G8" s="36"/>
      <c r="H8" s="36"/>
    </row>
    <row r="9" spans="1:6" ht="34.5" customHeight="1">
      <c r="A9" s="55" t="s">
        <v>131</v>
      </c>
      <c r="B9" s="68" t="s">
        <v>72</v>
      </c>
      <c r="C9" s="55"/>
      <c r="D9" s="60"/>
      <c r="E9" s="79"/>
      <c r="F9" s="49"/>
    </row>
    <row r="10" spans="1:6" ht="34.5" customHeight="1">
      <c r="A10" s="55" t="s">
        <v>96</v>
      </c>
      <c r="B10" s="68" t="s">
        <v>132</v>
      </c>
      <c r="C10" s="70" t="s">
        <v>73</v>
      </c>
      <c r="D10" s="60">
        <v>27000</v>
      </c>
      <c r="E10" s="79"/>
      <c r="F10" s="49">
        <f>ROUND(D10*E10,0)</f>
        <v>0</v>
      </c>
    </row>
    <row r="11" spans="1:6" ht="34.5" customHeight="1">
      <c r="A11" s="99" t="s">
        <v>86</v>
      </c>
      <c r="B11" s="99"/>
      <c r="C11" s="99"/>
      <c r="D11" s="100">
        <f>ROUND(SUM(F5:F10),0)</f>
        <v>0</v>
      </c>
      <c r="E11" s="100"/>
      <c r="F11" s="44" t="s">
        <v>21</v>
      </c>
    </row>
  </sheetData>
  <sheetProtection password="CD69" sheet="1"/>
  <protectedRanges>
    <protectedRange sqref="E5:E6 E8 E10" name="区域1"/>
  </protectedRanges>
  <mergeCells count="6">
    <mergeCell ref="A11:C11"/>
    <mergeCell ref="D11:E11"/>
    <mergeCell ref="A1:F1"/>
    <mergeCell ref="B2:D2"/>
    <mergeCell ref="E2:F2"/>
    <mergeCell ref="A3:F3"/>
  </mergeCells>
  <printOptions horizontalCentered="1"/>
  <pageMargins left="0.7086614173228347" right="0.7086614173228347" top="0.7480314960629921" bottom="0.7480314960629921" header="0.31496062992125984" footer="1.299212598425197"/>
  <pageSetup horizontalDpi="600" verticalDpi="600" orientation="portrait" paperSize="9" r:id="rId1"/>
  <headerFooter>
    <oddFooter>&amp;L&amp;"宋体,加粗"&amp;11投标书签署人签字：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F15" sqref="F15"/>
    </sheetView>
  </sheetViews>
  <sheetFormatPr defaultColWidth="9.00390625" defaultRowHeight="14.25"/>
  <cols>
    <col min="1" max="1" width="8.00390625" style="2" customWidth="1"/>
    <col min="2" max="2" width="10.125" style="2" customWidth="1"/>
    <col min="3" max="3" width="43.50390625" style="2" customWidth="1"/>
    <col min="4" max="4" width="19.50390625" style="2" customWidth="1"/>
    <col min="5" max="250" width="9.00390625" style="2" customWidth="1"/>
  </cols>
  <sheetData>
    <row r="1" spans="1:4" ht="34.5" customHeight="1">
      <c r="A1" s="80" t="s">
        <v>31</v>
      </c>
      <c r="B1" s="80"/>
      <c r="C1" s="80"/>
      <c r="D1" s="80"/>
    </row>
    <row r="2" spans="1:4" ht="29.25" customHeight="1">
      <c r="A2" s="105" t="str">
        <f>"工程名称："&amp;'第100章'!B2</f>
        <v>工程名称：门头沟区大镇路(K0+000～K4+073)大修工程</v>
      </c>
      <c r="B2" s="105"/>
      <c r="C2" s="105"/>
      <c r="D2" s="3" t="s">
        <v>22</v>
      </c>
    </row>
    <row r="3" spans="1:4" ht="27.75" customHeight="1">
      <c r="A3" s="4" t="s">
        <v>32</v>
      </c>
      <c r="B3" s="4" t="s">
        <v>33</v>
      </c>
      <c r="C3" s="4" t="s">
        <v>34</v>
      </c>
      <c r="D3" s="5" t="s">
        <v>35</v>
      </c>
    </row>
    <row r="4" spans="1:4" s="1" customFormat="1" ht="27.75" customHeight="1">
      <c r="A4" s="76">
        <v>1</v>
      </c>
      <c r="B4" s="76">
        <v>100</v>
      </c>
      <c r="C4" s="76" t="s">
        <v>36</v>
      </c>
      <c r="D4" s="108">
        <f>'第100章'!D10</f>
        <v>0</v>
      </c>
    </row>
    <row r="5" spans="1:4" s="1" customFormat="1" ht="27.75" customHeight="1">
      <c r="A5" s="76">
        <v>2</v>
      </c>
      <c r="B5" s="76">
        <v>200</v>
      </c>
      <c r="C5" s="76" t="s">
        <v>37</v>
      </c>
      <c r="D5" s="108">
        <f>'第200章'!D24</f>
        <v>0</v>
      </c>
    </row>
    <row r="6" spans="1:4" s="1" customFormat="1" ht="27.75" customHeight="1">
      <c r="A6" s="76">
        <v>3</v>
      </c>
      <c r="B6" s="76">
        <v>300</v>
      </c>
      <c r="C6" s="76" t="s">
        <v>38</v>
      </c>
      <c r="D6" s="108">
        <f>'第300章 '!D24:E24</f>
        <v>0</v>
      </c>
    </row>
    <row r="7" spans="1:4" s="1" customFormat="1" ht="27.75" customHeight="1">
      <c r="A7" s="76">
        <v>4</v>
      </c>
      <c r="B7" s="76">
        <v>400</v>
      </c>
      <c r="C7" s="76" t="s">
        <v>56</v>
      </c>
      <c r="D7" s="108"/>
    </row>
    <row r="8" spans="1:4" s="1" customFormat="1" ht="27.75" customHeight="1">
      <c r="A8" s="76">
        <v>5</v>
      </c>
      <c r="B8" s="76">
        <v>500</v>
      </c>
      <c r="C8" s="76" t="s">
        <v>39</v>
      </c>
      <c r="D8" s="108"/>
    </row>
    <row r="9" spans="1:4" s="1" customFormat="1" ht="27.75" customHeight="1">
      <c r="A9" s="76">
        <v>6</v>
      </c>
      <c r="B9" s="76">
        <v>600</v>
      </c>
      <c r="C9" s="76" t="s">
        <v>40</v>
      </c>
      <c r="D9" s="108">
        <f>'第600章'!D7</f>
        <v>0</v>
      </c>
    </row>
    <row r="10" spans="1:4" s="1" customFormat="1" ht="27.75" customHeight="1">
      <c r="A10" s="76">
        <v>7</v>
      </c>
      <c r="B10" s="76">
        <v>700</v>
      </c>
      <c r="C10" s="76" t="s">
        <v>41</v>
      </c>
      <c r="D10" s="108">
        <f>'第700章'!D11</f>
        <v>0</v>
      </c>
    </row>
    <row r="11" spans="1:4" s="1" customFormat="1" ht="27.75" customHeight="1">
      <c r="A11" s="76">
        <v>8</v>
      </c>
      <c r="B11" s="102" t="s">
        <v>42</v>
      </c>
      <c r="C11" s="102"/>
      <c r="D11" s="73">
        <f>SUM(D4:D10)</f>
        <v>0</v>
      </c>
    </row>
    <row r="12" spans="1:4" s="1" customFormat="1" ht="27.75" customHeight="1">
      <c r="A12" s="76">
        <v>9</v>
      </c>
      <c r="B12" s="102" t="s">
        <v>43</v>
      </c>
      <c r="C12" s="102"/>
      <c r="D12" s="73"/>
    </row>
    <row r="13" spans="1:4" s="1" customFormat="1" ht="27.75" customHeight="1">
      <c r="A13" s="76">
        <v>10</v>
      </c>
      <c r="B13" s="102" t="s">
        <v>44</v>
      </c>
      <c r="C13" s="102"/>
      <c r="D13" s="73">
        <f>ROUND(12541323*1.5%,0)</f>
        <v>188120</v>
      </c>
    </row>
    <row r="14" spans="1:4" s="1" customFormat="1" ht="27.75" customHeight="1">
      <c r="A14" s="76">
        <v>11</v>
      </c>
      <c r="B14" s="106" t="s">
        <v>45</v>
      </c>
      <c r="C14" s="107"/>
      <c r="D14" s="73">
        <f>ROUND(D11-D12-D13,0)</f>
        <v>-188120</v>
      </c>
    </row>
    <row r="15" spans="1:4" s="1" customFormat="1" ht="27.75" customHeight="1">
      <c r="A15" s="76">
        <v>12</v>
      </c>
      <c r="B15" s="102" t="s">
        <v>133</v>
      </c>
      <c r="C15" s="102"/>
      <c r="D15" s="73">
        <f>ROUND(D14*3%,0)</f>
        <v>-5644</v>
      </c>
    </row>
    <row r="16" spans="1:4" s="1" customFormat="1" ht="27.75" customHeight="1">
      <c r="A16" s="76">
        <v>13</v>
      </c>
      <c r="B16" s="102" t="s">
        <v>46</v>
      </c>
      <c r="C16" s="102"/>
      <c r="D16" s="73">
        <f>D11+D15</f>
        <v>-5644</v>
      </c>
    </row>
    <row r="17" spans="1:4" ht="30" customHeight="1">
      <c r="A17" s="103"/>
      <c r="B17" s="104"/>
      <c r="C17" s="104"/>
      <c r="D17" s="104"/>
    </row>
  </sheetData>
  <sheetProtection password="CD69" sheet="1"/>
  <mergeCells count="9">
    <mergeCell ref="B15:C15"/>
    <mergeCell ref="B16:C16"/>
    <mergeCell ref="A17:D17"/>
    <mergeCell ref="A1:D1"/>
    <mergeCell ref="A2:C2"/>
    <mergeCell ref="B11:C11"/>
    <mergeCell ref="B12:C12"/>
    <mergeCell ref="B13:C13"/>
    <mergeCell ref="B14:C14"/>
  </mergeCells>
  <printOptions horizontalCentered="1"/>
  <pageMargins left="0.7086614173228347" right="0.7086614173228347" top="0.5511811023622047" bottom="0.6692913385826772" header="0.31496062992125984" footer="1.299212598425197"/>
  <pageSetup horizontalDpi="300" verticalDpi="300" orientation="portrait" paperSize="9" r:id="rId1"/>
  <headerFooter alignWithMargins="0">
    <oddFooter>&amp;L&amp;"宋体,加粗"&amp;11投标书签署人签字：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hongyi</cp:lastModifiedBy>
  <cp:lastPrinted>2018-01-17T02:18:33Z</cp:lastPrinted>
  <dcterms:created xsi:type="dcterms:W3CDTF">2008-04-07T07:00:19Z</dcterms:created>
  <dcterms:modified xsi:type="dcterms:W3CDTF">2018-01-17T02:29:44Z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